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855" activeTab="2"/>
  </bookViews>
  <sheets>
    <sheet name="12.31.15 Balance Sheet" sheetId="1" r:id="rId1"/>
    <sheet name="Jan - Dec 2015 Inc &amp; Exp" sheetId="2" r:id="rId2"/>
    <sheet name="Jan - Dec 2015 Inc &amp; Exp Expand" sheetId="3" r:id="rId3"/>
    <sheet name="Prev Year Inc &amp; Exp Comparison" sheetId="4" r:id="rId4"/>
    <sheet name="Oct - Dec 2015 Inc &amp; Exp" sheetId="5" r:id="rId5"/>
    <sheet name="Oct - Dec 2015 Inc &amp; Exp Expand" sheetId="6" r:id="rId6"/>
    <sheet name="Budget to Actual" sheetId="7" r:id="rId7"/>
    <sheet name="Sheet2" sheetId="8" state="hidden" r:id="rId8"/>
    <sheet name="Sheet3" sheetId="9" state="hidden" r:id="rId9"/>
  </sheets>
  <definedNames>
    <definedName name="_xlnm.Print_Titles" localSheetId="0">'12.31.15 Balance Sheet'!$A:$D,'12.31.15 Balance Sheet'!$1:$1</definedName>
    <definedName name="_xlnm.Print_Titles" localSheetId="1">'Jan - Dec 2015 Inc &amp; Exp'!$A:$C,'Jan - Dec 2015 Inc &amp; Exp'!$1:$1</definedName>
    <definedName name="_xlnm.Print_Titles" localSheetId="2">'Jan - Dec 2015 Inc &amp; Exp Expand'!$A:$E,'Jan - Dec 2015 Inc &amp; Exp Expand'!$1:$1</definedName>
    <definedName name="_xlnm.Print_Titles" localSheetId="4">'Oct - Dec 2015 Inc &amp; Exp'!$A:$C,'Oct - Dec 2015 Inc &amp; Exp'!$1:$1</definedName>
    <definedName name="_xlnm.Print_Titles" localSheetId="5">'Oct - Dec 2015 Inc &amp; Exp Expand'!$A:$D,'Oct - Dec 2015 Inc &amp; Exp Expand'!$1:$1</definedName>
    <definedName name="_xlnm.Print_Titles" localSheetId="3">'Prev Year Inc &amp; Exp Comparison'!$A:$C,'Prev Year Inc &amp; Exp Comparison'!$1:$2</definedName>
  </definedNames>
  <calcPr fullCalcOnLoad="1"/>
</workbook>
</file>

<file path=xl/sharedStrings.xml><?xml version="1.0" encoding="utf-8"?>
<sst xmlns="http://schemas.openxmlformats.org/spreadsheetml/2006/main" count="316" uniqueCount="141">
  <si>
    <t>Oct - Dec 15</t>
  </si>
  <si>
    <t>Income</t>
  </si>
  <si>
    <t>Interest Income</t>
  </si>
  <si>
    <t>RCZC Interest Income</t>
  </si>
  <si>
    <t>Total Interest Income</t>
  </si>
  <si>
    <t>RCDH Donations</t>
  </si>
  <si>
    <t>RCDH Friend</t>
  </si>
  <si>
    <t>Total RCDH Donations</t>
  </si>
  <si>
    <t>RCDH Rental Income</t>
  </si>
  <si>
    <t>RCZC Donations</t>
  </si>
  <si>
    <t>Dizang's fields</t>
  </si>
  <si>
    <t>RCZC Book Donation</t>
  </si>
  <si>
    <t>RCZC Fundraising Donation</t>
  </si>
  <si>
    <t>RCZC General Donation</t>
  </si>
  <si>
    <t>Total RCZC Donations</t>
  </si>
  <si>
    <t>RCZC Membership</t>
  </si>
  <si>
    <t>RCZC Registration Income</t>
  </si>
  <si>
    <t>Other Dana</t>
  </si>
  <si>
    <t>Retreat Fees</t>
  </si>
  <si>
    <t>Tim Burnett Dana Collected</t>
  </si>
  <si>
    <t>Workshop Fees</t>
  </si>
  <si>
    <t>Total RCZC Registration Income</t>
  </si>
  <si>
    <t>Total Income</t>
  </si>
  <si>
    <t>Expense</t>
  </si>
  <si>
    <t>Administrative Expense</t>
  </si>
  <si>
    <t>Copying</t>
  </si>
  <si>
    <t>PAYPAL Expense</t>
  </si>
  <si>
    <t>Payroll</t>
  </si>
  <si>
    <t>Payroll Tax</t>
  </si>
  <si>
    <t>Stamps</t>
  </si>
  <si>
    <t>Total Administrative Expense</t>
  </si>
  <si>
    <t>RCDH Furnishings &amp; Equipment</t>
  </si>
  <si>
    <t>RCDH Equipment</t>
  </si>
  <si>
    <t>RCDH Furnishings</t>
  </si>
  <si>
    <t>RCDH Garden</t>
  </si>
  <si>
    <t>Total RCDH Furnishings &amp; Equipment</t>
  </si>
  <si>
    <t>RCDH Lease</t>
  </si>
  <si>
    <t>RCDH Maintenance &amp; Repairs Exp</t>
  </si>
  <si>
    <t>RCDH Supplies</t>
  </si>
  <si>
    <t>RCDH Utilities</t>
  </si>
  <si>
    <t>Bottled Water</t>
  </si>
  <si>
    <t>Electric</t>
  </si>
  <si>
    <t>Sanitary Services</t>
  </si>
  <si>
    <t>Telephone</t>
  </si>
  <si>
    <t>Wireless Internet</t>
  </si>
  <si>
    <t>Total RCDH Utilities</t>
  </si>
  <si>
    <t>RCZC Membership Expense</t>
  </si>
  <si>
    <t>RCZC Membership Expense - Other</t>
  </si>
  <si>
    <t>Total RCZC Membership Expense</t>
  </si>
  <si>
    <t>RCZC Priest Housing Allowance</t>
  </si>
  <si>
    <t>RCZC Retreat/Workshop/Class Exp</t>
  </si>
  <si>
    <t>Food</t>
  </si>
  <si>
    <t>Miscellaneous</t>
  </si>
  <si>
    <t>Refunds</t>
  </si>
  <si>
    <t>Total RCZC Retreat/Workshop/Class Exp</t>
  </si>
  <si>
    <t>Total Expense</t>
  </si>
  <si>
    <t>Net Income</t>
  </si>
  <si>
    <t>RCDH Building Improvements</t>
  </si>
  <si>
    <t>RCDH Insurance</t>
  </si>
  <si>
    <t>RCZC Fundraising Expense</t>
  </si>
  <si>
    <t>RCZC Website &amp; Technology</t>
  </si>
  <si>
    <t>RCZC Zendo Expense</t>
  </si>
  <si>
    <t xml:space="preserve">   Yearly   </t>
  </si>
  <si>
    <t xml:space="preserve">  QTR1  </t>
  </si>
  <si>
    <t xml:space="preserve"> QTR2 </t>
  </si>
  <si>
    <t xml:space="preserve"> QTR3 </t>
  </si>
  <si>
    <t xml:space="preserve">   Budget   </t>
  </si>
  <si>
    <t xml:space="preserve">  Actual  </t>
  </si>
  <si>
    <t xml:space="preserve"> Actual </t>
  </si>
  <si>
    <t xml:space="preserve">   Jan - Dec 2015   </t>
  </si>
  <si>
    <t xml:space="preserve">     Jan - Mar 2015     </t>
  </si>
  <si>
    <t xml:space="preserve">  Apr - June 2015  </t>
  </si>
  <si>
    <t xml:space="preserve">   July - Sep 2015   </t>
  </si>
  <si>
    <t>RCZC General Donations</t>
  </si>
  <si>
    <t>RCZC Fundraising Donations</t>
  </si>
  <si>
    <t>Dana distributed to teachers</t>
  </si>
  <si>
    <t>RCDH Library Expense</t>
  </si>
  <si>
    <t>RCZC Outreach Expense</t>
  </si>
  <si>
    <t>QTR4</t>
  </si>
  <si>
    <t>Actual</t>
  </si>
  <si>
    <t>Oct - Dec 2015</t>
  </si>
  <si>
    <t>Yearly</t>
  </si>
  <si>
    <t>Jan - Dec 2015</t>
  </si>
  <si>
    <t>Difference</t>
  </si>
  <si>
    <t>Actual to</t>
  </si>
  <si>
    <t>Budget</t>
  </si>
  <si>
    <t>Jan - Dec 15</t>
  </si>
  <si>
    <t>Jan - Dec 14</t>
  </si>
  <si>
    <t>$ Change</t>
  </si>
  <si>
    <t>% Change</t>
  </si>
  <si>
    <t>Dana collected for teachers</t>
  </si>
  <si>
    <t>Dana collected for Tim Burnett</t>
  </si>
  <si>
    <t>Bank Charge</t>
  </si>
  <si>
    <t>RCZC License &amp; Fees</t>
  </si>
  <si>
    <t>RCZC Taxes</t>
  </si>
  <si>
    <t>Uncategorized Expenses</t>
  </si>
  <si>
    <t>Dec 31, 15</t>
  </si>
  <si>
    <t>ASSETS</t>
  </si>
  <si>
    <t>Current Assets</t>
  </si>
  <si>
    <t>Checking/Savings</t>
  </si>
  <si>
    <t>PAYPAL</t>
  </si>
  <si>
    <t>RCZC 272819S1 Savings</t>
  </si>
  <si>
    <t>RCZC 272819S8 Checking</t>
  </si>
  <si>
    <t>Total Checking/Savings</t>
  </si>
  <si>
    <t>Total Current Assets</t>
  </si>
  <si>
    <t>TOTAL ASSETS</t>
  </si>
  <si>
    <t>LIABILITIES &amp; EQUITY</t>
  </si>
  <si>
    <t>Equity</t>
  </si>
  <si>
    <t>Board Restricted Net Assets</t>
  </si>
  <si>
    <t>Opening Balance Equity</t>
  </si>
  <si>
    <t>Unrestricted Net Assets</t>
  </si>
  <si>
    <t>Total Equity</t>
  </si>
  <si>
    <t>TOTAL LIABILITIES &amp; EQUITY</t>
  </si>
  <si>
    <t>RCDH Interest Income</t>
  </si>
  <si>
    <t>Garden Donation</t>
  </si>
  <si>
    <t>RCDH General Donations</t>
  </si>
  <si>
    <t>RCZC Chant Book Donation</t>
  </si>
  <si>
    <t>RCZC Fundraising Donation - Other</t>
  </si>
  <si>
    <t>Total RCZC Fundraising Donation</t>
  </si>
  <si>
    <t>Norman Fischer Dana Collected</t>
  </si>
  <si>
    <t>RCZC Registration Income - Other</t>
  </si>
  <si>
    <t>Equipment</t>
  </si>
  <si>
    <t>PO BOX</t>
  </si>
  <si>
    <t>Copies</t>
  </si>
  <si>
    <t>Total RCZC Fundraising Expense</t>
  </si>
  <si>
    <t>Mailing</t>
  </si>
  <si>
    <t>Camp Samish Fees</t>
  </si>
  <si>
    <t>Norman Fischer Dana</t>
  </si>
  <si>
    <t>Supplies</t>
  </si>
  <si>
    <t>Travel</t>
  </si>
  <si>
    <t>State Excise Tax</t>
  </si>
  <si>
    <t>Total RCZC Taxes</t>
  </si>
  <si>
    <t>RCZC Zendo Expense - Other</t>
  </si>
  <si>
    <t>Total RCZC Zendo Expense</t>
  </si>
  <si>
    <t>Mountains &amp; Rivers Dana to Bob Penney</t>
  </si>
  <si>
    <t>Rohatsu Dana to Jeff Kelley</t>
  </si>
  <si>
    <t>Rohatsu Dana to Tim Burnett</t>
  </si>
  <si>
    <t>Net Income after Dana payments</t>
  </si>
  <si>
    <t>Total Dana payments</t>
  </si>
  <si>
    <t>2015 Expenses paid in 2016</t>
  </si>
  <si>
    <t>Year end appeal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</si>
</sst>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#,##0.0#%;\-#,##0.0#%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0" fillId="0" borderId="5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4" xfId="0" applyNumberFormat="1" applyBorder="1" applyAlignment="1">
      <alignment horizontal="centerContinuous"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3" sqref="F23"/>
    </sheetView>
  </sheetViews>
  <sheetFormatPr defaultColWidth="9.140625" defaultRowHeight="12.75"/>
  <cols>
    <col min="1" max="3" width="3.00390625" style="10" customWidth="1"/>
    <col min="4" max="4" width="21.421875" style="10" customWidth="1"/>
    <col min="5" max="5" width="8.57421875" style="11" bestFit="1" customWidth="1"/>
  </cols>
  <sheetData>
    <row r="1" spans="1:5" s="9" customFormat="1" ht="13.5" thickBot="1">
      <c r="A1" s="7"/>
      <c r="B1" s="7"/>
      <c r="C1" s="7"/>
      <c r="D1" s="7"/>
      <c r="E1" s="8" t="s">
        <v>96</v>
      </c>
    </row>
    <row r="2" spans="1:5" ht="13.5" thickTop="1">
      <c r="A2" s="1" t="s">
        <v>97</v>
      </c>
      <c r="B2" s="1"/>
      <c r="C2" s="1"/>
      <c r="D2" s="1"/>
      <c r="E2" s="2"/>
    </row>
    <row r="3" spans="1:5" ht="12.75">
      <c r="A3" s="1"/>
      <c r="B3" s="1" t="s">
        <v>98</v>
      </c>
      <c r="C3" s="1"/>
      <c r="D3" s="1"/>
      <c r="E3" s="2"/>
    </row>
    <row r="4" spans="1:5" ht="12.75">
      <c r="A4" s="1"/>
      <c r="B4" s="1"/>
      <c r="C4" s="1" t="s">
        <v>99</v>
      </c>
      <c r="D4" s="1"/>
      <c r="E4" s="2"/>
    </row>
    <row r="5" spans="1:5" ht="12.75">
      <c r="A5" s="1"/>
      <c r="B5" s="1"/>
      <c r="C5" s="1"/>
      <c r="D5" s="1" t="s">
        <v>100</v>
      </c>
      <c r="E5" s="2">
        <v>3028</v>
      </c>
    </row>
    <row r="6" spans="1:5" ht="12.75">
      <c r="A6" s="1"/>
      <c r="B6" s="1"/>
      <c r="C6" s="1"/>
      <c r="D6" s="1" t="s">
        <v>101</v>
      </c>
      <c r="E6" s="2">
        <v>50274.89</v>
      </c>
    </row>
    <row r="7" spans="1:5" ht="13.5" thickBot="1">
      <c r="A7" s="1"/>
      <c r="B7" s="1"/>
      <c r="C7" s="1"/>
      <c r="D7" s="1" t="s">
        <v>102</v>
      </c>
      <c r="E7" s="3">
        <v>24359.6</v>
      </c>
    </row>
    <row r="8" spans="1:5" ht="13.5" thickBot="1">
      <c r="A8" s="1"/>
      <c r="B8" s="1"/>
      <c r="C8" s="1" t="s">
        <v>103</v>
      </c>
      <c r="D8" s="1"/>
      <c r="E8" s="4">
        <f>ROUND(SUM(E4:E7),5)</f>
        <v>77662.49</v>
      </c>
    </row>
    <row r="9" spans="1:5" ht="25.5" customHeight="1" thickBot="1">
      <c r="A9" s="1"/>
      <c r="B9" s="1" t="s">
        <v>104</v>
      </c>
      <c r="C9" s="1"/>
      <c r="D9" s="1"/>
      <c r="E9" s="4">
        <f>ROUND(E3+E8,5)</f>
        <v>77662.49</v>
      </c>
    </row>
    <row r="10" spans="1:5" s="6" customFormat="1" ht="25.5" customHeight="1" thickBot="1">
      <c r="A10" s="1" t="s">
        <v>105</v>
      </c>
      <c r="B10" s="1"/>
      <c r="C10" s="1"/>
      <c r="D10" s="1"/>
      <c r="E10" s="5">
        <f>ROUND(E2+E9,5)</f>
        <v>77662.49</v>
      </c>
    </row>
    <row r="11" spans="1:5" ht="27" customHeight="1" thickTop="1">
      <c r="A11" s="1" t="s">
        <v>106</v>
      </c>
      <c r="B11" s="1"/>
      <c r="C11" s="1"/>
      <c r="D11" s="1"/>
      <c r="E11" s="2"/>
    </row>
    <row r="12" spans="1:5" ht="12.75">
      <c r="A12" s="1"/>
      <c r="B12" s="1" t="s">
        <v>107</v>
      </c>
      <c r="C12" s="1"/>
      <c r="D12" s="1"/>
      <c r="E12" s="2"/>
    </row>
    <row r="13" spans="1:5" ht="12.75">
      <c r="A13" s="1"/>
      <c r="B13" s="1"/>
      <c r="C13" s="1" t="s">
        <v>108</v>
      </c>
      <c r="D13" s="1"/>
      <c r="E13" s="2">
        <v>16500</v>
      </c>
    </row>
    <row r="14" spans="1:5" ht="12.75">
      <c r="A14" s="1"/>
      <c r="B14" s="1"/>
      <c r="C14" s="1" t="s">
        <v>109</v>
      </c>
      <c r="D14" s="1"/>
      <c r="E14" s="2">
        <v>10001.91</v>
      </c>
    </row>
    <row r="15" spans="1:5" ht="12.75">
      <c r="A15" s="1"/>
      <c r="B15" s="1"/>
      <c r="C15" s="1" t="s">
        <v>110</v>
      </c>
      <c r="D15" s="1"/>
      <c r="E15" s="2">
        <v>44419.57</v>
      </c>
    </row>
    <row r="16" spans="1:5" ht="13.5" thickBot="1">
      <c r="A16" s="1"/>
      <c r="B16" s="1"/>
      <c r="C16" s="1" t="s">
        <v>56</v>
      </c>
      <c r="D16" s="1"/>
      <c r="E16" s="3">
        <v>6741.01</v>
      </c>
    </row>
    <row r="17" spans="1:5" ht="13.5" thickBot="1">
      <c r="A17" s="1"/>
      <c r="B17" s="1" t="s">
        <v>111</v>
      </c>
      <c r="C17" s="1"/>
      <c r="D17" s="1"/>
      <c r="E17" s="4">
        <f>ROUND(SUM(E12:E16),5)</f>
        <v>77662.49</v>
      </c>
    </row>
    <row r="18" spans="1:5" s="6" customFormat="1" ht="25.5" customHeight="1" thickBot="1">
      <c r="A18" s="1" t="s">
        <v>112</v>
      </c>
      <c r="B18" s="1"/>
      <c r="C18" s="1"/>
      <c r="D18" s="1"/>
      <c r="E18" s="5">
        <f>ROUND(E11+E17,5)</f>
        <v>77662.49</v>
      </c>
    </row>
    <row r="1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8:22 PM
&amp;"Arial,Bold"&amp;8 01/18/16
&amp;"Arial,Bold"&amp;8 Cash Basis&amp;C&amp;"Arial,Bold"&amp;12 RCZCfromQuicken
&amp;"Arial,Bold"&amp;14 Balance Sheet
&amp;"Arial,Bold"&amp;10 As of December 31,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pane xSplit="3" ySplit="1" topLeftCell="D1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33" sqref="H33"/>
    </sheetView>
  </sheetViews>
  <sheetFormatPr defaultColWidth="9.140625" defaultRowHeight="12.75"/>
  <cols>
    <col min="1" max="1" width="10.8515625" style="10" customWidth="1"/>
    <col min="2" max="2" width="3.00390625" style="10" customWidth="1"/>
    <col min="3" max="3" width="28.57421875" style="10" customWidth="1"/>
    <col min="4" max="4" width="10.140625" style="11" bestFit="1" customWidth="1"/>
  </cols>
  <sheetData>
    <row r="1" spans="1:4" s="9" customFormat="1" ht="13.5" thickBot="1">
      <c r="A1" s="7"/>
      <c r="B1" s="7"/>
      <c r="C1" s="7"/>
      <c r="D1" s="8" t="s">
        <v>86</v>
      </c>
    </row>
    <row r="2" spans="1:4" ht="13.5" thickTop="1">
      <c r="A2" s="1"/>
      <c r="B2" s="1" t="s">
        <v>1</v>
      </c>
      <c r="C2" s="1"/>
      <c r="D2" s="2"/>
    </row>
    <row r="3" spans="1:4" ht="12.75">
      <c r="A3" s="1"/>
      <c r="B3" s="1"/>
      <c r="C3" s="1" t="s">
        <v>2</v>
      </c>
      <c r="D3" s="2">
        <v>250.88</v>
      </c>
    </row>
    <row r="4" spans="1:4" ht="12.75">
      <c r="A4" s="1"/>
      <c r="B4" s="1"/>
      <c r="C4" s="1" t="s">
        <v>5</v>
      </c>
      <c r="D4" s="2">
        <v>1043.25</v>
      </c>
    </row>
    <row r="5" spans="1:4" ht="12.75">
      <c r="A5" s="1"/>
      <c r="B5" s="1"/>
      <c r="C5" s="1" t="s">
        <v>8</v>
      </c>
      <c r="D5" s="2">
        <v>18010.43</v>
      </c>
    </row>
    <row r="6" spans="1:4" ht="12.75">
      <c r="A6" s="1"/>
      <c r="B6" s="1"/>
      <c r="C6" s="1" t="s">
        <v>9</v>
      </c>
      <c r="D6" s="2">
        <v>7873.62</v>
      </c>
    </row>
    <row r="7" spans="1:4" ht="12.75">
      <c r="A7" s="1"/>
      <c r="B7" s="1"/>
      <c r="C7" s="1" t="s">
        <v>15</v>
      </c>
      <c r="D7" s="2">
        <v>18320</v>
      </c>
    </row>
    <row r="8" spans="1:4" ht="13.5" thickBot="1">
      <c r="A8" s="1"/>
      <c r="B8" s="1"/>
      <c r="C8" s="1" t="s">
        <v>16</v>
      </c>
      <c r="D8" s="3">
        <v>50636.32</v>
      </c>
    </row>
    <row r="9" spans="1:4" ht="12.75">
      <c r="A9" s="1"/>
      <c r="B9" s="1" t="s">
        <v>22</v>
      </c>
      <c r="C9" s="1"/>
      <c r="D9" s="2">
        <f>ROUND(SUM(D2:D8),5)</f>
        <v>96134.5</v>
      </c>
    </row>
    <row r="10" spans="1:4" ht="25.5" customHeight="1">
      <c r="A10" s="1"/>
      <c r="B10" s="1" t="s">
        <v>23</v>
      </c>
      <c r="C10" s="1"/>
      <c r="D10" s="2"/>
    </row>
    <row r="11" spans="1:4" ht="12.75">
      <c r="A11" s="1"/>
      <c r="B11" s="1"/>
      <c r="C11" s="1" t="s">
        <v>24</v>
      </c>
      <c r="D11" s="2">
        <v>2062.69</v>
      </c>
    </row>
    <row r="12" spans="1:4" ht="12.75">
      <c r="A12" s="1"/>
      <c r="B12" s="1"/>
      <c r="C12" s="1" t="s">
        <v>92</v>
      </c>
      <c r="D12" s="2">
        <v>70.23</v>
      </c>
    </row>
    <row r="13" spans="1:4" ht="12.75">
      <c r="A13" s="1"/>
      <c r="B13" s="1"/>
      <c r="C13" s="1" t="s">
        <v>57</v>
      </c>
      <c r="D13" s="2">
        <v>1328.4</v>
      </c>
    </row>
    <row r="14" spans="1:4" ht="12.75">
      <c r="A14" s="1"/>
      <c r="B14" s="1"/>
      <c r="C14" s="1" t="s">
        <v>31</v>
      </c>
      <c r="D14" s="2">
        <v>6771.42</v>
      </c>
    </row>
    <row r="15" spans="1:4" ht="12.75">
      <c r="A15" s="1"/>
      <c r="B15" s="1"/>
      <c r="C15" s="1" t="s">
        <v>58</v>
      </c>
      <c r="D15" s="2">
        <v>1222</v>
      </c>
    </row>
    <row r="16" spans="1:4" ht="12.75">
      <c r="A16" s="1"/>
      <c r="B16" s="1"/>
      <c r="C16" s="1" t="s">
        <v>36</v>
      </c>
      <c r="D16" s="2">
        <v>27741.24</v>
      </c>
    </row>
    <row r="17" spans="1:4" ht="12.75">
      <c r="A17" s="1"/>
      <c r="B17" s="1"/>
      <c r="C17" s="1" t="s">
        <v>37</v>
      </c>
      <c r="D17" s="2">
        <v>47.82</v>
      </c>
    </row>
    <row r="18" spans="1:4" ht="12.75">
      <c r="A18" s="1"/>
      <c r="B18" s="1"/>
      <c r="C18" s="1" t="s">
        <v>38</v>
      </c>
      <c r="D18" s="2">
        <v>272.91</v>
      </c>
    </row>
    <row r="19" spans="1:4" ht="12.75">
      <c r="A19" s="1"/>
      <c r="B19" s="1"/>
      <c r="C19" s="1" t="s">
        <v>39</v>
      </c>
      <c r="D19" s="2">
        <v>2791.04</v>
      </c>
    </row>
    <row r="20" spans="1:4" ht="12.75">
      <c r="A20" s="1"/>
      <c r="B20" s="1"/>
      <c r="C20" s="1" t="s">
        <v>59</v>
      </c>
      <c r="D20" s="2">
        <v>61.23</v>
      </c>
    </row>
    <row r="21" spans="1:4" ht="12.75">
      <c r="A21" s="1"/>
      <c r="B21" s="1"/>
      <c r="C21" s="1" t="s">
        <v>93</v>
      </c>
      <c r="D21" s="2">
        <v>10</v>
      </c>
    </row>
    <row r="22" spans="1:4" ht="12.75">
      <c r="A22" s="1"/>
      <c r="B22" s="1"/>
      <c r="C22" s="1" t="s">
        <v>46</v>
      </c>
      <c r="D22" s="2">
        <v>368.38</v>
      </c>
    </row>
    <row r="23" spans="1:4" ht="12.75">
      <c r="A23" s="1"/>
      <c r="B23" s="1"/>
      <c r="C23" s="1" t="s">
        <v>49</v>
      </c>
      <c r="D23" s="2">
        <v>9415</v>
      </c>
    </row>
    <row r="24" spans="1:4" ht="12.75">
      <c r="A24" s="1"/>
      <c r="B24" s="1"/>
      <c r="C24" s="1" t="s">
        <v>50</v>
      </c>
      <c r="D24" s="2">
        <v>35271.35</v>
      </c>
    </row>
    <row r="25" spans="1:4" ht="12.75">
      <c r="A25" s="1"/>
      <c r="B25" s="1"/>
      <c r="C25" s="1" t="s">
        <v>94</v>
      </c>
      <c r="D25" s="2">
        <v>1.74</v>
      </c>
    </row>
    <row r="26" spans="1:4" ht="12.75">
      <c r="A26" s="1"/>
      <c r="B26" s="1"/>
      <c r="C26" s="1" t="s">
        <v>60</v>
      </c>
      <c r="D26" s="2">
        <v>1754.01</v>
      </c>
    </row>
    <row r="27" spans="1:4" ht="13.5" thickBot="1">
      <c r="A27" s="1"/>
      <c r="B27" s="1"/>
      <c r="C27" s="1" t="s">
        <v>61</v>
      </c>
      <c r="D27" s="3">
        <v>204.03</v>
      </c>
    </row>
    <row r="28" spans="1:4" ht="13.5" thickBot="1">
      <c r="A28" s="1"/>
      <c r="B28" s="1" t="s">
        <v>55</v>
      </c>
      <c r="C28" s="1"/>
      <c r="D28" s="4">
        <f>ROUND(SUM(D10:D27),5)</f>
        <v>89393.49</v>
      </c>
    </row>
    <row r="29" spans="1:4" s="6" customFormat="1" ht="25.5" customHeight="1" thickBot="1">
      <c r="A29" s="1" t="s">
        <v>56</v>
      </c>
      <c r="B29" s="1"/>
      <c r="C29" s="1"/>
      <c r="D29" s="5">
        <f>ROUND(D9-D28,5)</f>
        <v>6741.01</v>
      </c>
    </row>
    <row r="30" ht="13.5" thickTop="1"/>
    <row r="31" ht="12.75">
      <c r="B31" s="10" t="s">
        <v>139</v>
      </c>
    </row>
    <row r="32" spans="1:4" ht="12.75">
      <c r="A32" s="24">
        <v>42376</v>
      </c>
      <c r="B32" s="10" t="s">
        <v>134</v>
      </c>
      <c r="D32" s="2">
        <v>150</v>
      </c>
    </row>
    <row r="33" spans="1:4" ht="12.75">
      <c r="A33" s="24">
        <v>42376</v>
      </c>
      <c r="B33" s="10" t="s">
        <v>135</v>
      </c>
      <c r="D33" s="2">
        <v>340</v>
      </c>
    </row>
    <row r="34" spans="1:4" ht="12.75">
      <c r="A34" s="24">
        <v>42376</v>
      </c>
      <c r="B34" s="10" t="s">
        <v>136</v>
      </c>
      <c r="D34" s="2">
        <v>560</v>
      </c>
    </row>
    <row r="35" spans="2:4" ht="12.75">
      <c r="B35" s="10" t="s">
        <v>138</v>
      </c>
      <c r="D35" s="2">
        <f>SUM(D32:D34)</f>
        <v>1050</v>
      </c>
    </row>
    <row r="36" ht="13.5" thickBot="1"/>
    <row r="37" spans="1:4" ht="13.5" thickBot="1">
      <c r="A37" s="10" t="s">
        <v>137</v>
      </c>
      <c r="D37" s="5">
        <f>D29-D35</f>
        <v>5691.01</v>
      </c>
    </row>
    <row r="38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8:23 PM
&amp;"Arial,Bold"&amp;8 01/18/16
&amp;"Arial,Bold"&amp;8 Cash Basis&amp;C&amp;"Arial,Bold"&amp;12 RCZCfromQuicken
&amp;"Arial,Bold"&amp;14 Profit &amp;&amp; Loss
&amp;"Arial,Bold"&amp;10 January through December 2015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8" sqref="F18"/>
    </sheetView>
  </sheetViews>
  <sheetFormatPr defaultColWidth="9.140625" defaultRowHeight="12.75"/>
  <cols>
    <col min="1" max="4" width="3.00390625" style="10" customWidth="1"/>
    <col min="5" max="5" width="28.7109375" style="10" customWidth="1"/>
    <col min="6" max="6" width="10.140625" style="11" bestFit="1" customWidth="1"/>
  </cols>
  <sheetData>
    <row r="1" spans="1:6" s="9" customFormat="1" ht="13.5" thickBot="1">
      <c r="A1" s="7"/>
      <c r="B1" s="7"/>
      <c r="C1" s="7"/>
      <c r="D1" s="7"/>
      <c r="E1" s="7"/>
      <c r="F1" s="8" t="s">
        <v>86</v>
      </c>
    </row>
    <row r="2" spans="1:6" ht="13.5" thickTop="1">
      <c r="A2" s="1"/>
      <c r="B2" s="1" t="s">
        <v>1</v>
      </c>
      <c r="C2" s="1"/>
      <c r="D2" s="1"/>
      <c r="E2" s="1"/>
      <c r="F2" s="2"/>
    </row>
    <row r="3" spans="1:6" ht="12.75">
      <c r="A3" s="1"/>
      <c r="B3" s="1"/>
      <c r="C3" s="1" t="s">
        <v>2</v>
      </c>
      <c r="D3" s="1"/>
      <c r="E3" s="1"/>
      <c r="F3" s="2"/>
    </row>
    <row r="4" spans="1:6" ht="12.75">
      <c r="A4" s="1"/>
      <c r="B4" s="1"/>
      <c r="C4" s="1"/>
      <c r="D4" s="1" t="s">
        <v>113</v>
      </c>
      <c r="E4" s="1"/>
      <c r="F4" s="2">
        <v>11.93</v>
      </c>
    </row>
    <row r="5" spans="1:6" ht="13.5" thickBot="1">
      <c r="A5" s="1"/>
      <c r="B5" s="1"/>
      <c r="C5" s="1"/>
      <c r="D5" s="1" t="s">
        <v>3</v>
      </c>
      <c r="E5" s="1"/>
      <c r="F5" s="3">
        <v>238.95</v>
      </c>
    </row>
    <row r="6" spans="1:6" ht="12.75">
      <c r="A6" s="1"/>
      <c r="B6" s="1"/>
      <c r="C6" s="1" t="s">
        <v>4</v>
      </c>
      <c r="D6" s="1"/>
      <c r="E6" s="1"/>
      <c r="F6" s="2">
        <f>ROUND(SUM(F3:F5),5)</f>
        <v>250.88</v>
      </c>
    </row>
    <row r="7" spans="1:6" ht="25.5" customHeight="1">
      <c r="A7" s="1"/>
      <c r="B7" s="1"/>
      <c r="C7" s="1" t="s">
        <v>5</v>
      </c>
      <c r="D7" s="1"/>
      <c r="E7" s="1"/>
      <c r="F7" s="2"/>
    </row>
    <row r="8" spans="1:6" ht="12.75">
      <c r="A8" s="1"/>
      <c r="B8" s="1"/>
      <c r="C8" s="1"/>
      <c r="D8" s="1" t="s">
        <v>114</v>
      </c>
      <c r="E8" s="1"/>
      <c r="F8" s="2">
        <v>5</v>
      </c>
    </row>
    <row r="9" spans="1:6" ht="12.75">
      <c r="A9" s="1"/>
      <c r="B9" s="1"/>
      <c r="C9" s="1"/>
      <c r="D9" s="1" t="s">
        <v>6</v>
      </c>
      <c r="E9" s="1"/>
      <c r="F9" s="2">
        <v>1020</v>
      </c>
    </row>
    <row r="10" spans="1:6" ht="13.5" thickBot="1">
      <c r="A10" s="1"/>
      <c r="B10" s="1"/>
      <c r="C10" s="1"/>
      <c r="D10" s="1" t="s">
        <v>115</v>
      </c>
      <c r="E10" s="1"/>
      <c r="F10" s="3">
        <v>18.25</v>
      </c>
    </row>
    <row r="11" spans="1:6" ht="12.75">
      <c r="A11" s="1"/>
      <c r="B11" s="1"/>
      <c r="C11" s="1" t="s">
        <v>7</v>
      </c>
      <c r="D11" s="1"/>
      <c r="E11" s="1"/>
      <c r="F11" s="2">
        <f>ROUND(SUM(F7:F10),5)</f>
        <v>1043.25</v>
      </c>
    </row>
    <row r="12" spans="1:6" ht="25.5" customHeight="1">
      <c r="A12" s="1"/>
      <c r="B12" s="1"/>
      <c r="C12" s="1" t="s">
        <v>8</v>
      </c>
      <c r="D12" s="1"/>
      <c r="E12" s="1"/>
      <c r="F12" s="2">
        <v>18010.43</v>
      </c>
    </row>
    <row r="13" spans="1:6" ht="12.75">
      <c r="A13" s="1"/>
      <c r="B13" s="1"/>
      <c r="C13" s="1" t="s">
        <v>9</v>
      </c>
      <c r="D13" s="1"/>
      <c r="E13" s="1"/>
      <c r="F13" s="2"/>
    </row>
    <row r="14" spans="1:6" ht="12.75">
      <c r="A14" s="1"/>
      <c r="B14" s="1"/>
      <c r="C14" s="1"/>
      <c r="D14" s="1" t="s">
        <v>10</v>
      </c>
      <c r="E14" s="1"/>
      <c r="F14" s="2">
        <v>15</v>
      </c>
    </row>
    <row r="15" spans="1:6" ht="12.75">
      <c r="A15" s="1"/>
      <c r="B15" s="1"/>
      <c r="C15" s="1"/>
      <c r="D15" s="1" t="s">
        <v>11</v>
      </c>
      <c r="E15" s="1"/>
      <c r="F15" s="2">
        <v>110</v>
      </c>
    </row>
    <row r="16" spans="1:6" ht="12.75">
      <c r="A16" s="1"/>
      <c r="B16" s="1"/>
      <c r="C16" s="1"/>
      <c r="D16" s="1" t="s">
        <v>116</v>
      </c>
      <c r="E16" s="1"/>
      <c r="F16" s="2">
        <v>40</v>
      </c>
    </row>
    <row r="17" spans="1:6" ht="12.75">
      <c r="A17" s="1"/>
      <c r="B17" s="1"/>
      <c r="C17" s="1"/>
      <c r="D17" s="1" t="s">
        <v>12</v>
      </c>
      <c r="E17" s="1"/>
      <c r="F17" s="2"/>
    </row>
    <row r="18" spans="1:7" ht="13.5" thickBot="1">
      <c r="A18" s="1"/>
      <c r="B18" s="1"/>
      <c r="C18" s="1"/>
      <c r="D18" s="1"/>
      <c r="E18" s="1" t="s">
        <v>117</v>
      </c>
      <c r="F18" s="3">
        <v>2375</v>
      </c>
      <c r="G18" t="s">
        <v>140</v>
      </c>
    </row>
    <row r="19" spans="1:6" ht="12.75">
      <c r="A19" s="1"/>
      <c r="B19" s="1"/>
      <c r="C19" s="1"/>
      <c r="D19" s="1" t="s">
        <v>118</v>
      </c>
      <c r="E19" s="1"/>
      <c r="F19" s="2">
        <f>ROUND(SUM(F17:F18),5)</f>
        <v>2375</v>
      </c>
    </row>
    <row r="20" spans="1:6" ht="25.5" customHeight="1" thickBot="1">
      <c r="A20" s="1"/>
      <c r="B20" s="1"/>
      <c r="C20" s="1"/>
      <c r="D20" s="1" t="s">
        <v>13</v>
      </c>
      <c r="E20" s="1"/>
      <c r="F20" s="3">
        <v>5333.62</v>
      </c>
    </row>
    <row r="21" spans="1:6" ht="12.75">
      <c r="A21" s="1"/>
      <c r="B21" s="1"/>
      <c r="C21" s="1" t="s">
        <v>14</v>
      </c>
      <c r="D21" s="1"/>
      <c r="E21" s="1"/>
      <c r="F21" s="2">
        <f>ROUND(SUM(F13:F16)+SUM(F19:F20),5)</f>
        <v>7873.62</v>
      </c>
    </row>
    <row r="22" spans="1:6" ht="25.5" customHeight="1">
      <c r="A22" s="1"/>
      <c r="B22" s="1"/>
      <c r="C22" s="1" t="s">
        <v>15</v>
      </c>
      <c r="D22" s="1"/>
      <c r="E22" s="1"/>
      <c r="F22" s="2">
        <v>18320</v>
      </c>
    </row>
    <row r="23" spans="1:6" ht="12.75">
      <c r="A23" s="1"/>
      <c r="B23" s="1"/>
      <c r="C23" s="1" t="s">
        <v>16</v>
      </c>
      <c r="D23" s="1"/>
      <c r="E23" s="1"/>
      <c r="F23" s="2"/>
    </row>
    <row r="24" spans="1:6" ht="12.75">
      <c r="A24" s="1"/>
      <c r="B24" s="1"/>
      <c r="C24" s="1"/>
      <c r="D24" s="1" t="s">
        <v>119</v>
      </c>
      <c r="E24" s="1"/>
      <c r="F24" s="2">
        <v>3081.32</v>
      </c>
    </row>
    <row r="25" spans="1:6" ht="12.75">
      <c r="A25" s="1"/>
      <c r="B25" s="1"/>
      <c r="C25" s="1"/>
      <c r="D25" s="1" t="s">
        <v>17</v>
      </c>
      <c r="E25" s="1"/>
      <c r="F25" s="2">
        <v>40</v>
      </c>
    </row>
    <row r="26" spans="1:6" ht="12.75">
      <c r="A26" s="1"/>
      <c r="B26" s="1"/>
      <c r="C26" s="1"/>
      <c r="D26" s="1" t="s">
        <v>18</v>
      </c>
      <c r="E26" s="1"/>
      <c r="F26" s="2">
        <v>46575</v>
      </c>
    </row>
    <row r="27" spans="1:6" ht="12.75">
      <c r="A27" s="1"/>
      <c r="B27" s="1"/>
      <c r="C27" s="1"/>
      <c r="D27" s="1" t="s">
        <v>19</v>
      </c>
      <c r="E27" s="1"/>
      <c r="F27" s="2">
        <v>20</v>
      </c>
    </row>
    <row r="28" spans="1:6" ht="12.75">
      <c r="A28" s="1"/>
      <c r="B28" s="1"/>
      <c r="C28" s="1"/>
      <c r="D28" s="1" t="s">
        <v>20</v>
      </c>
      <c r="E28" s="1"/>
      <c r="F28" s="2">
        <v>80</v>
      </c>
    </row>
    <row r="29" spans="1:6" ht="13.5" thickBot="1">
      <c r="A29" s="1"/>
      <c r="B29" s="1"/>
      <c r="C29" s="1"/>
      <c r="D29" s="1" t="s">
        <v>120</v>
      </c>
      <c r="E29" s="1"/>
      <c r="F29" s="3">
        <v>840</v>
      </c>
    </row>
    <row r="30" spans="1:6" ht="13.5" thickBot="1">
      <c r="A30" s="1"/>
      <c r="B30" s="1"/>
      <c r="C30" s="1" t="s">
        <v>21</v>
      </c>
      <c r="D30" s="1"/>
      <c r="E30" s="1"/>
      <c r="F30" s="4">
        <f>ROUND(SUM(F23:F29),5)</f>
        <v>50636.32</v>
      </c>
    </row>
    <row r="31" spans="1:6" ht="25.5" customHeight="1">
      <c r="A31" s="1"/>
      <c r="B31" s="1" t="s">
        <v>22</v>
      </c>
      <c r="C31" s="1"/>
      <c r="D31" s="1"/>
      <c r="E31" s="1"/>
      <c r="F31" s="2">
        <f>ROUND(F2+F6+SUM(F11:F12)+SUM(F21:F22)+F30,5)</f>
        <v>96134.5</v>
      </c>
    </row>
    <row r="32" spans="1:6" ht="25.5" customHeight="1">
      <c r="A32" s="1"/>
      <c r="B32" s="1" t="s">
        <v>23</v>
      </c>
      <c r="C32" s="1"/>
      <c r="D32" s="1"/>
      <c r="E32" s="1"/>
      <c r="F32" s="2"/>
    </row>
    <row r="33" spans="1:6" ht="12.75">
      <c r="A33" s="1"/>
      <c r="B33" s="1"/>
      <c r="C33" s="1" t="s">
        <v>24</v>
      </c>
      <c r="D33" s="1"/>
      <c r="E33" s="1"/>
      <c r="F33" s="2"/>
    </row>
    <row r="34" spans="1:6" ht="12.75">
      <c r="A34" s="1"/>
      <c r="B34" s="1"/>
      <c r="C34" s="1"/>
      <c r="D34" s="1" t="s">
        <v>25</v>
      </c>
      <c r="E34" s="1"/>
      <c r="F34" s="2">
        <v>465.92</v>
      </c>
    </row>
    <row r="35" spans="1:6" ht="12.75">
      <c r="A35" s="1"/>
      <c r="B35" s="1"/>
      <c r="C35" s="1"/>
      <c r="D35" s="1" t="s">
        <v>121</v>
      </c>
      <c r="E35" s="1"/>
      <c r="F35" s="2">
        <v>173.92</v>
      </c>
    </row>
    <row r="36" spans="1:6" ht="12.75">
      <c r="A36" s="1"/>
      <c r="B36" s="1"/>
      <c r="C36" s="1"/>
      <c r="D36" s="1" t="s">
        <v>26</v>
      </c>
      <c r="E36" s="1"/>
      <c r="F36" s="2">
        <v>16.23</v>
      </c>
    </row>
    <row r="37" spans="1:6" ht="12.75">
      <c r="A37" s="1"/>
      <c r="B37" s="1"/>
      <c r="C37" s="1"/>
      <c r="D37" s="1" t="s">
        <v>27</v>
      </c>
      <c r="E37" s="1"/>
      <c r="F37" s="2">
        <v>966.22</v>
      </c>
    </row>
    <row r="38" spans="1:6" ht="12.75">
      <c r="A38" s="1"/>
      <c r="B38" s="1"/>
      <c r="C38" s="1"/>
      <c r="D38" s="1" t="s">
        <v>28</v>
      </c>
      <c r="E38" s="1"/>
      <c r="F38" s="2">
        <v>278.72</v>
      </c>
    </row>
    <row r="39" spans="1:6" ht="12.75">
      <c r="A39" s="1"/>
      <c r="B39" s="1"/>
      <c r="C39" s="1"/>
      <c r="D39" s="1" t="s">
        <v>122</v>
      </c>
      <c r="E39" s="1"/>
      <c r="F39" s="2">
        <v>146</v>
      </c>
    </row>
    <row r="40" spans="1:6" ht="13.5" thickBot="1">
      <c r="A40" s="1"/>
      <c r="B40" s="1"/>
      <c r="C40" s="1"/>
      <c r="D40" s="1" t="s">
        <v>29</v>
      </c>
      <c r="E40" s="1"/>
      <c r="F40" s="3">
        <v>15.68</v>
      </c>
    </row>
    <row r="41" spans="1:6" ht="12.75">
      <c r="A41" s="1"/>
      <c r="B41" s="1"/>
      <c r="C41" s="1" t="s">
        <v>30</v>
      </c>
      <c r="D41" s="1"/>
      <c r="E41" s="1"/>
      <c r="F41" s="2">
        <f>ROUND(SUM(F33:F40),5)</f>
        <v>2062.69</v>
      </c>
    </row>
    <row r="42" spans="1:6" ht="25.5" customHeight="1">
      <c r="A42" s="1"/>
      <c r="B42" s="1"/>
      <c r="C42" s="1" t="s">
        <v>92</v>
      </c>
      <c r="D42" s="1"/>
      <c r="E42" s="1"/>
      <c r="F42" s="2">
        <v>70.23</v>
      </c>
    </row>
    <row r="43" spans="1:6" ht="12.75">
      <c r="A43" s="1"/>
      <c r="B43" s="1"/>
      <c r="C43" s="1" t="s">
        <v>57</v>
      </c>
      <c r="D43" s="1"/>
      <c r="E43" s="1"/>
      <c r="F43" s="2">
        <v>1328.4</v>
      </c>
    </row>
    <row r="44" spans="1:6" ht="12.75">
      <c r="A44" s="1"/>
      <c r="B44" s="1"/>
      <c r="C44" s="1" t="s">
        <v>31</v>
      </c>
      <c r="D44" s="1"/>
      <c r="E44" s="1"/>
      <c r="F44" s="2"/>
    </row>
    <row r="45" spans="1:6" ht="12.75">
      <c r="A45" s="1"/>
      <c r="B45" s="1"/>
      <c r="C45" s="1"/>
      <c r="D45" s="1" t="s">
        <v>32</v>
      </c>
      <c r="E45" s="1"/>
      <c r="F45" s="2">
        <v>641.38</v>
      </c>
    </row>
    <row r="46" spans="1:6" ht="12.75">
      <c r="A46" s="1"/>
      <c r="B46" s="1"/>
      <c r="C46" s="1"/>
      <c r="D46" s="1" t="s">
        <v>33</v>
      </c>
      <c r="E46" s="1"/>
      <c r="F46" s="2">
        <v>299.45</v>
      </c>
    </row>
    <row r="47" spans="1:6" ht="13.5" thickBot="1">
      <c r="A47" s="1"/>
      <c r="B47" s="1"/>
      <c r="C47" s="1"/>
      <c r="D47" s="1" t="s">
        <v>34</v>
      </c>
      <c r="E47" s="1"/>
      <c r="F47" s="3">
        <v>5830.59</v>
      </c>
    </row>
    <row r="48" spans="1:6" ht="12.75">
      <c r="A48" s="1"/>
      <c r="B48" s="1"/>
      <c r="C48" s="1" t="s">
        <v>35</v>
      </c>
      <c r="D48" s="1"/>
      <c r="E48" s="1"/>
      <c r="F48" s="2">
        <f>ROUND(SUM(F44:F47),5)</f>
        <v>6771.42</v>
      </c>
    </row>
    <row r="49" spans="1:6" ht="25.5" customHeight="1">
      <c r="A49" s="1"/>
      <c r="B49" s="1"/>
      <c r="C49" s="1" t="s">
        <v>58</v>
      </c>
      <c r="D49" s="1"/>
      <c r="E49" s="1"/>
      <c r="F49" s="2">
        <v>1222</v>
      </c>
    </row>
    <row r="50" spans="1:6" ht="12.75">
      <c r="A50" s="1"/>
      <c r="B50" s="1"/>
      <c r="C50" s="1" t="s">
        <v>36</v>
      </c>
      <c r="D50" s="1"/>
      <c r="E50" s="1"/>
      <c r="F50" s="2">
        <v>27741.24</v>
      </c>
    </row>
    <row r="51" spans="1:6" ht="12.75">
      <c r="A51" s="1"/>
      <c r="B51" s="1"/>
      <c r="C51" s="1" t="s">
        <v>37</v>
      </c>
      <c r="D51" s="1"/>
      <c r="E51" s="1"/>
      <c r="F51" s="2">
        <v>47.82</v>
      </c>
    </row>
    <row r="52" spans="1:6" ht="12.75">
      <c r="A52" s="1"/>
      <c r="B52" s="1"/>
      <c r="C52" s="1" t="s">
        <v>38</v>
      </c>
      <c r="D52" s="1"/>
      <c r="E52" s="1"/>
      <c r="F52" s="2">
        <v>272.91</v>
      </c>
    </row>
    <row r="53" spans="1:6" ht="12.75">
      <c r="A53" s="1"/>
      <c r="B53" s="1"/>
      <c r="C53" s="1" t="s">
        <v>39</v>
      </c>
      <c r="D53" s="1"/>
      <c r="E53" s="1"/>
      <c r="F53" s="2"/>
    </row>
    <row r="54" spans="1:6" ht="12.75">
      <c r="A54" s="1"/>
      <c r="B54" s="1"/>
      <c r="C54" s="1"/>
      <c r="D54" s="1" t="s">
        <v>40</v>
      </c>
      <c r="E54" s="1"/>
      <c r="F54" s="2">
        <v>414.11</v>
      </c>
    </row>
    <row r="55" spans="1:6" ht="12.75">
      <c r="A55" s="1"/>
      <c r="B55" s="1"/>
      <c r="C55" s="1"/>
      <c r="D55" s="1" t="s">
        <v>41</v>
      </c>
      <c r="E55" s="1"/>
      <c r="F55" s="2">
        <v>1112.98</v>
      </c>
    </row>
    <row r="56" spans="1:6" ht="12.75">
      <c r="A56" s="1"/>
      <c r="B56" s="1"/>
      <c r="C56" s="1"/>
      <c r="D56" s="1" t="s">
        <v>42</v>
      </c>
      <c r="E56" s="1"/>
      <c r="F56" s="2">
        <v>513.95</v>
      </c>
    </row>
    <row r="57" spans="1:6" ht="12.75">
      <c r="A57" s="1"/>
      <c r="B57" s="1"/>
      <c r="C57" s="1"/>
      <c r="D57" s="1" t="s">
        <v>43</v>
      </c>
      <c r="E57" s="1"/>
      <c r="F57" s="2">
        <v>300</v>
      </c>
    </row>
    <row r="58" spans="1:6" ht="13.5" thickBot="1">
      <c r="A58" s="1"/>
      <c r="B58" s="1"/>
      <c r="C58" s="1"/>
      <c r="D58" s="1" t="s">
        <v>44</v>
      </c>
      <c r="E58" s="1"/>
      <c r="F58" s="3">
        <v>450</v>
      </c>
    </row>
    <row r="59" spans="1:6" ht="12.75">
      <c r="A59" s="1"/>
      <c r="B59" s="1"/>
      <c r="C59" s="1" t="s">
        <v>45</v>
      </c>
      <c r="D59" s="1"/>
      <c r="E59" s="1"/>
      <c r="F59" s="2">
        <f>ROUND(SUM(F53:F58),5)</f>
        <v>2791.04</v>
      </c>
    </row>
    <row r="60" spans="1:6" ht="25.5" customHeight="1">
      <c r="A60" s="1"/>
      <c r="B60" s="1"/>
      <c r="C60" s="1" t="s">
        <v>59</v>
      </c>
      <c r="D60" s="1"/>
      <c r="E60" s="1"/>
      <c r="F60" s="2"/>
    </row>
    <row r="61" spans="1:6" ht="12.75">
      <c r="A61" s="1"/>
      <c r="B61" s="1"/>
      <c r="C61" s="1"/>
      <c r="D61" s="1" t="s">
        <v>123</v>
      </c>
      <c r="E61" s="1"/>
      <c r="F61" s="2">
        <v>26.73</v>
      </c>
    </row>
    <row r="62" spans="1:6" ht="13.5" thickBot="1">
      <c r="A62" s="1"/>
      <c r="B62" s="1"/>
      <c r="C62" s="1"/>
      <c r="D62" s="1" t="s">
        <v>26</v>
      </c>
      <c r="E62" s="1"/>
      <c r="F62" s="3">
        <v>34.5</v>
      </c>
    </row>
    <row r="63" spans="1:6" ht="12.75">
      <c r="A63" s="1"/>
      <c r="B63" s="1"/>
      <c r="C63" s="1" t="s">
        <v>124</v>
      </c>
      <c r="D63" s="1"/>
      <c r="E63" s="1"/>
      <c r="F63" s="2">
        <f>ROUND(SUM(F60:F62),5)</f>
        <v>61.23</v>
      </c>
    </row>
    <row r="64" spans="1:6" ht="25.5" customHeight="1">
      <c r="A64" s="1"/>
      <c r="B64" s="1"/>
      <c r="C64" s="1" t="s">
        <v>93</v>
      </c>
      <c r="D64" s="1"/>
      <c r="E64" s="1"/>
      <c r="F64" s="2">
        <v>10</v>
      </c>
    </row>
    <row r="65" spans="1:6" ht="12.75">
      <c r="A65" s="1"/>
      <c r="B65" s="1"/>
      <c r="C65" s="1" t="s">
        <v>46</v>
      </c>
      <c r="D65" s="1"/>
      <c r="E65" s="1"/>
      <c r="F65" s="2"/>
    </row>
    <row r="66" spans="1:6" ht="12.75">
      <c r="A66" s="1"/>
      <c r="B66" s="1"/>
      <c r="C66" s="1"/>
      <c r="D66" s="1" t="s">
        <v>125</v>
      </c>
      <c r="E66" s="1"/>
      <c r="F66" s="2">
        <v>38.28</v>
      </c>
    </row>
    <row r="67" spans="1:6" ht="12.75">
      <c r="A67" s="1"/>
      <c r="B67" s="1"/>
      <c r="C67" s="1"/>
      <c r="D67" s="1" t="s">
        <v>26</v>
      </c>
      <c r="E67" s="1"/>
      <c r="F67" s="2">
        <v>146.22</v>
      </c>
    </row>
    <row r="68" spans="1:6" ht="13.5" thickBot="1">
      <c r="A68" s="1"/>
      <c r="B68" s="1"/>
      <c r="C68" s="1"/>
      <c r="D68" s="1" t="s">
        <v>47</v>
      </c>
      <c r="E68" s="1"/>
      <c r="F68" s="3">
        <v>183.88</v>
      </c>
    </row>
    <row r="69" spans="1:6" ht="12.75">
      <c r="A69" s="1"/>
      <c r="B69" s="1"/>
      <c r="C69" s="1" t="s">
        <v>48</v>
      </c>
      <c r="D69" s="1"/>
      <c r="E69" s="1"/>
      <c r="F69" s="2">
        <f>ROUND(SUM(F65:F68),5)</f>
        <v>368.38</v>
      </c>
    </row>
    <row r="70" spans="1:6" ht="25.5" customHeight="1">
      <c r="A70" s="1"/>
      <c r="B70" s="1"/>
      <c r="C70" s="1" t="s">
        <v>49</v>
      </c>
      <c r="D70" s="1"/>
      <c r="E70" s="1"/>
      <c r="F70" s="2">
        <v>9415</v>
      </c>
    </row>
    <row r="71" spans="1:6" ht="12.75">
      <c r="A71" s="1"/>
      <c r="B71" s="1"/>
      <c r="C71" s="1" t="s">
        <v>50</v>
      </c>
      <c r="D71" s="1"/>
      <c r="E71" s="1"/>
      <c r="F71" s="2"/>
    </row>
    <row r="72" spans="1:6" ht="12.75">
      <c r="A72" s="1"/>
      <c r="B72" s="1"/>
      <c r="C72" s="1"/>
      <c r="D72" s="1" t="s">
        <v>126</v>
      </c>
      <c r="E72" s="1"/>
      <c r="F72" s="2">
        <v>26137.5</v>
      </c>
    </row>
    <row r="73" spans="1:6" ht="12.75">
      <c r="A73" s="1"/>
      <c r="B73" s="1"/>
      <c r="C73" s="1"/>
      <c r="D73" s="1" t="s">
        <v>123</v>
      </c>
      <c r="E73" s="1"/>
      <c r="F73" s="2">
        <v>74.76</v>
      </c>
    </row>
    <row r="74" spans="1:6" ht="12.75">
      <c r="A74" s="1"/>
      <c r="B74" s="1"/>
      <c r="C74" s="1"/>
      <c r="D74" s="1" t="s">
        <v>51</v>
      </c>
      <c r="E74" s="1"/>
      <c r="F74" s="2">
        <v>1011.19</v>
      </c>
    </row>
    <row r="75" spans="1:6" ht="12.75">
      <c r="A75" s="1"/>
      <c r="B75" s="1"/>
      <c r="C75" s="1"/>
      <c r="D75" s="1" t="s">
        <v>52</v>
      </c>
      <c r="E75" s="1"/>
      <c r="F75" s="2">
        <v>303.87</v>
      </c>
    </row>
    <row r="76" spans="1:6" ht="12.75">
      <c r="A76" s="1"/>
      <c r="B76" s="1"/>
      <c r="C76" s="1"/>
      <c r="D76" s="1" t="s">
        <v>127</v>
      </c>
      <c r="E76" s="1"/>
      <c r="F76" s="2">
        <v>3081.32</v>
      </c>
    </row>
    <row r="77" spans="1:6" ht="12.75">
      <c r="A77" s="1"/>
      <c r="B77" s="1"/>
      <c r="C77" s="1"/>
      <c r="D77" s="1" t="s">
        <v>26</v>
      </c>
      <c r="E77" s="1"/>
      <c r="F77" s="2">
        <v>984.11</v>
      </c>
    </row>
    <row r="78" spans="1:6" ht="12.75">
      <c r="A78" s="1"/>
      <c r="B78" s="1"/>
      <c r="C78" s="1"/>
      <c r="D78" s="1" t="s">
        <v>53</v>
      </c>
      <c r="E78" s="1"/>
      <c r="F78" s="2">
        <v>2965</v>
      </c>
    </row>
    <row r="79" spans="1:6" ht="12.75">
      <c r="A79" s="1"/>
      <c r="B79" s="1"/>
      <c r="C79" s="1"/>
      <c r="D79" s="1" t="s">
        <v>128</v>
      </c>
      <c r="E79" s="1"/>
      <c r="F79" s="2">
        <v>472.4</v>
      </c>
    </row>
    <row r="80" spans="1:6" ht="13.5" thickBot="1">
      <c r="A80" s="1"/>
      <c r="B80" s="1"/>
      <c r="C80" s="1"/>
      <c r="D80" s="1" t="s">
        <v>129</v>
      </c>
      <c r="E80" s="1"/>
      <c r="F80" s="3">
        <v>241.2</v>
      </c>
    </row>
    <row r="81" spans="1:6" ht="12.75">
      <c r="A81" s="1"/>
      <c r="B81" s="1"/>
      <c r="C81" s="1" t="s">
        <v>54</v>
      </c>
      <c r="D81" s="1"/>
      <c r="E81" s="1"/>
      <c r="F81" s="2">
        <f>ROUND(SUM(F71:F80),5)</f>
        <v>35271.35</v>
      </c>
    </row>
    <row r="82" spans="1:6" ht="25.5" customHeight="1">
      <c r="A82" s="1"/>
      <c r="B82" s="1"/>
      <c r="C82" s="1" t="s">
        <v>94</v>
      </c>
      <c r="D82" s="1"/>
      <c r="E82" s="1"/>
      <c r="F82" s="2"/>
    </row>
    <row r="83" spans="1:6" ht="13.5" thickBot="1">
      <c r="A83" s="1"/>
      <c r="B83" s="1"/>
      <c r="C83" s="1"/>
      <c r="D83" s="1" t="s">
        <v>130</v>
      </c>
      <c r="E83" s="1"/>
      <c r="F83" s="3">
        <v>1.74</v>
      </c>
    </row>
    <row r="84" spans="1:6" ht="12.75">
      <c r="A84" s="1"/>
      <c r="B84" s="1"/>
      <c r="C84" s="1" t="s">
        <v>131</v>
      </c>
      <c r="D84" s="1"/>
      <c r="E84" s="1"/>
      <c r="F84" s="2">
        <f>ROUND(SUM(F82:F83),5)</f>
        <v>1.74</v>
      </c>
    </row>
    <row r="85" spans="1:6" ht="25.5" customHeight="1">
      <c r="A85" s="1"/>
      <c r="B85" s="1"/>
      <c r="C85" s="1" t="s">
        <v>60</v>
      </c>
      <c r="D85" s="1"/>
      <c r="E85" s="1"/>
      <c r="F85" s="2">
        <v>1754.01</v>
      </c>
    </row>
    <row r="86" spans="1:6" ht="12.75">
      <c r="A86" s="1"/>
      <c r="B86" s="1"/>
      <c r="C86" s="1" t="s">
        <v>61</v>
      </c>
      <c r="D86" s="1"/>
      <c r="E86" s="1"/>
      <c r="F86" s="2"/>
    </row>
    <row r="87" spans="1:6" ht="13.5" thickBot="1">
      <c r="A87" s="1"/>
      <c r="B87" s="1"/>
      <c r="C87" s="1"/>
      <c r="D87" s="1" t="s">
        <v>132</v>
      </c>
      <c r="E87" s="1"/>
      <c r="F87" s="3">
        <v>204.03</v>
      </c>
    </row>
    <row r="88" spans="1:6" ht="13.5" thickBot="1">
      <c r="A88" s="1"/>
      <c r="B88" s="1"/>
      <c r="C88" s="1" t="s">
        <v>133</v>
      </c>
      <c r="D88" s="1"/>
      <c r="E88" s="1"/>
      <c r="F88" s="4">
        <f>ROUND(SUM(F86:F87),5)</f>
        <v>204.03</v>
      </c>
    </row>
    <row r="89" spans="1:6" ht="25.5" customHeight="1" thickBot="1">
      <c r="A89" s="1"/>
      <c r="B89" s="1" t="s">
        <v>55</v>
      </c>
      <c r="C89" s="1"/>
      <c r="D89" s="1"/>
      <c r="E89" s="1"/>
      <c r="F89" s="4">
        <f>ROUND(F32+SUM(F41:F43)+SUM(F48:F52)+F59+SUM(F63:F64)+SUM(F69:F70)+F81+SUM(F84:F85)+F88,5)</f>
        <v>89393.49</v>
      </c>
    </row>
    <row r="90" spans="1:6" s="6" customFormat="1" ht="25.5" customHeight="1" thickBot="1">
      <c r="A90" s="1" t="s">
        <v>56</v>
      </c>
      <c r="B90" s="1"/>
      <c r="C90" s="1"/>
      <c r="D90" s="1"/>
      <c r="E90" s="1"/>
      <c r="F90" s="5">
        <f>ROUND(F31-F89,5)</f>
        <v>6741.01</v>
      </c>
    </row>
    <row r="91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8:25 PM
&amp;"Arial,Bold"&amp;8 01/18/16
&amp;"Arial,Bold"&amp;8 Cash Basis&amp;C&amp;"Arial,Bold"&amp;12 RCZCfromQuicken
&amp;"Arial,Bold"&amp;14 Profit &amp;&amp; Loss
&amp;"Arial,Bold"&amp;10 January through December 2015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3" ySplit="2" topLeftCell="D1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9.140625" defaultRowHeight="12.75"/>
  <cols>
    <col min="1" max="2" width="3.00390625" style="10" customWidth="1"/>
    <col min="3" max="3" width="28.57421875" style="10" customWidth="1"/>
    <col min="4" max="4" width="10.140625" style="11" bestFit="1" customWidth="1"/>
    <col min="5" max="5" width="2.28125" style="11" customWidth="1"/>
    <col min="6" max="6" width="10.140625" style="11" bestFit="1" customWidth="1"/>
    <col min="7" max="7" width="2.28125" style="11" customWidth="1"/>
    <col min="8" max="8" width="8.28125" style="11" bestFit="1" customWidth="1"/>
    <col min="9" max="9" width="2.28125" style="11" customWidth="1"/>
    <col min="10" max="10" width="8.7109375" style="11" bestFit="1" customWidth="1"/>
  </cols>
  <sheetData>
    <row r="1" spans="1:10" ht="13.5" thickBot="1">
      <c r="A1" s="1"/>
      <c r="B1" s="1"/>
      <c r="C1" s="1"/>
      <c r="D1" s="16"/>
      <c r="E1" s="16"/>
      <c r="F1" s="16"/>
      <c r="G1" s="16"/>
      <c r="H1" s="16"/>
      <c r="I1" s="16"/>
      <c r="J1" s="16"/>
    </row>
    <row r="2" spans="1:10" s="9" customFormat="1" ht="14.25" thickBot="1" thickTop="1">
      <c r="A2" s="7"/>
      <c r="B2" s="7"/>
      <c r="C2" s="7"/>
      <c r="D2" s="22" t="s">
        <v>86</v>
      </c>
      <c r="E2" s="23"/>
      <c r="F2" s="22" t="s">
        <v>87</v>
      </c>
      <c r="G2" s="23"/>
      <c r="H2" s="22" t="s">
        <v>88</v>
      </c>
      <c r="I2" s="23"/>
      <c r="J2" s="22" t="s">
        <v>89</v>
      </c>
    </row>
    <row r="3" spans="1:10" ht="13.5" thickTop="1">
      <c r="A3" s="1"/>
      <c r="B3" s="1" t="s">
        <v>1</v>
      </c>
      <c r="C3" s="1"/>
      <c r="D3" s="2"/>
      <c r="E3" s="17"/>
      <c r="F3" s="2"/>
      <c r="G3" s="17"/>
      <c r="H3" s="2"/>
      <c r="I3" s="17"/>
      <c r="J3" s="18"/>
    </row>
    <row r="4" spans="1:10" ht="12.75">
      <c r="A4" s="1"/>
      <c r="B4" s="1"/>
      <c r="C4" s="1" t="s">
        <v>90</v>
      </c>
      <c r="D4" s="2">
        <v>0</v>
      </c>
      <c r="E4" s="17"/>
      <c r="F4" s="2">
        <v>40</v>
      </c>
      <c r="G4" s="17"/>
      <c r="H4" s="2">
        <f aca="true" t="shared" si="0" ref="H4:H12">ROUND((D4-F4),5)</f>
        <v>-40</v>
      </c>
      <c r="I4" s="17"/>
      <c r="J4" s="18">
        <f aca="true" t="shared" si="1" ref="J4:J12">ROUND(IF(D4=0,IF(F4=0,0,SIGN(-F4)),IF(F4=0,SIGN(D4),(D4-F4)/F4)),5)</f>
        <v>-1</v>
      </c>
    </row>
    <row r="5" spans="1:10" ht="12.75">
      <c r="A5" s="1"/>
      <c r="B5" s="1"/>
      <c r="C5" s="1" t="s">
        <v>91</v>
      </c>
      <c r="D5" s="2">
        <v>0</v>
      </c>
      <c r="E5" s="17"/>
      <c r="F5" s="2">
        <v>50</v>
      </c>
      <c r="G5" s="17"/>
      <c r="H5" s="2">
        <f t="shared" si="0"/>
        <v>-50</v>
      </c>
      <c r="I5" s="17"/>
      <c r="J5" s="18">
        <f t="shared" si="1"/>
        <v>-1</v>
      </c>
    </row>
    <row r="6" spans="1:10" ht="12.75">
      <c r="A6" s="1"/>
      <c r="B6" s="1"/>
      <c r="C6" s="1" t="s">
        <v>2</v>
      </c>
      <c r="D6" s="2">
        <v>250.88</v>
      </c>
      <c r="E6" s="17"/>
      <c r="F6" s="2">
        <v>204.43</v>
      </c>
      <c r="G6" s="17"/>
      <c r="H6" s="2">
        <f t="shared" si="0"/>
        <v>46.45</v>
      </c>
      <c r="I6" s="17"/>
      <c r="J6" s="18">
        <f t="shared" si="1"/>
        <v>0.22722</v>
      </c>
    </row>
    <row r="7" spans="1:10" ht="12.75">
      <c r="A7" s="1"/>
      <c r="B7" s="1"/>
      <c r="C7" s="1" t="s">
        <v>5</v>
      </c>
      <c r="D7" s="2">
        <v>1043.25</v>
      </c>
      <c r="E7" s="17"/>
      <c r="F7" s="2">
        <v>1236</v>
      </c>
      <c r="G7" s="17"/>
      <c r="H7" s="2">
        <f t="shared" si="0"/>
        <v>-192.75</v>
      </c>
      <c r="I7" s="17"/>
      <c r="J7" s="18">
        <f t="shared" si="1"/>
        <v>-0.15595</v>
      </c>
    </row>
    <row r="8" spans="1:10" ht="12.75">
      <c r="A8" s="1"/>
      <c r="B8" s="1"/>
      <c r="C8" s="1" t="s">
        <v>8</v>
      </c>
      <c r="D8" s="2">
        <v>18010.43</v>
      </c>
      <c r="E8" s="17"/>
      <c r="F8" s="2">
        <v>15391.9</v>
      </c>
      <c r="G8" s="17"/>
      <c r="H8" s="2">
        <f t="shared" si="0"/>
        <v>2618.53</v>
      </c>
      <c r="I8" s="17"/>
      <c r="J8" s="18">
        <f t="shared" si="1"/>
        <v>0.17012</v>
      </c>
    </row>
    <row r="9" spans="1:10" ht="12.75">
      <c r="A9" s="1"/>
      <c r="B9" s="1"/>
      <c r="C9" s="1" t="s">
        <v>9</v>
      </c>
      <c r="D9" s="2">
        <v>7873.62</v>
      </c>
      <c r="E9" s="17"/>
      <c r="F9" s="2">
        <v>8945.11</v>
      </c>
      <c r="G9" s="17"/>
      <c r="H9" s="2">
        <f t="shared" si="0"/>
        <v>-1071.49</v>
      </c>
      <c r="I9" s="17"/>
      <c r="J9" s="18">
        <f t="shared" si="1"/>
        <v>-0.11978</v>
      </c>
    </row>
    <row r="10" spans="1:10" ht="12.75">
      <c r="A10" s="1"/>
      <c r="B10" s="1"/>
      <c r="C10" s="1" t="s">
        <v>15</v>
      </c>
      <c r="D10" s="2">
        <v>18320</v>
      </c>
      <c r="E10" s="17"/>
      <c r="F10" s="2">
        <v>17015</v>
      </c>
      <c r="G10" s="17"/>
      <c r="H10" s="2">
        <f t="shared" si="0"/>
        <v>1305</v>
      </c>
      <c r="I10" s="17"/>
      <c r="J10" s="18">
        <f t="shared" si="1"/>
        <v>0.0767</v>
      </c>
    </row>
    <row r="11" spans="1:10" ht="13.5" thickBot="1">
      <c r="A11" s="1"/>
      <c r="B11" s="1"/>
      <c r="C11" s="1" t="s">
        <v>16</v>
      </c>
      <c r="D11" s="3">
        <v>50636.32</v>
      </c>
      <c r="E11" s="17"/>
      <c r="F11" s="3">
        <v>36570</v>
      </c>
      <c r="G11" s="17"/>
      <c r="H11" s="3">
        <f t="shared" si="0"/>
        <v>14066.32</v>
      </c>
      <c r="I11" s="17"/>
      <c r="J11" s="19">
        <f t="shared" si="1"/>
        <v>0.38464</v>
      </c>
    </row>
    <row r="12" spans="1:10" ht="12.75">
      <c r="A12" s="1"/>
      <c r="B12" s="1" t="s">
        <v>22</v>
      </c>
      <c r="C12" s="1"/>
      <c r="D12" s="2">
        <f>ROUND(SUM(D3:D11),5)</f>
        <v>96134.5</v>
      </c>
      <c r="E12" s="17"/>
      <c r="F12" s="2">
        <f>ROUND(SUM(F3:F11),5)</f>
        <v>79452.44</v>
      </c>
      <c r="G12" s="17"/>
      <c r="H12" s="2">
        <f t="shared" si="0"/>
        <v>16682.06</v>
      </c>
      <c r="I12" s="17"/>
      <c r="J12" s="18">
        <f t="shared" si="1"/>
        <v>0.20996</v>
      </c>
    </row>
    <row r="13" spans="1:10" ht="25.5" customHeight="1">
      <c r="A13" s="1"/>
      <c r="B13" s="1" t="s">
        <v>23</v>
      </c>
      <c r="C13" s="1"/>
      <c r="D13" s="2"/>
      <c r="E13" s="17"/>
      <c r="F13" s="2"/>
      <c r="G13" s="17"/>
      <c r="H13" s="2"/>
      <c r="I13" s="17"/>
      <c r="J13" s="18"/>
    </row>
    <row r="14" spans="1:10" ht="12.75">
      <c r="A14" s="1"/>
      <c r="B14" s="1"/>
      <c r="C14" s="1" t="s">
        <v>24</v>
      </c>
      <c r="D14" s="2">
        <v>2062.69</v>
      </c>
      <c r="E14" s="17"/>
      <c r="F14" s="2">
        <v>1131.9</v>
      </c>
      <c r="G14" s="17"/>
      <c r="H14" s="2">
        <f aca="true" t="shared" si="2" ref="H14:H36">ROUND((D14-F14),5)</f>
        <v>930.79</v>
      </c>
      <c r="I14" s="17"/>
      <c r="J14" s="18">
        <f aca="true" t="shared" si="3" ref="J14:J36">ROUND(IF(D14=0,IF(F14=0,0,SIGN(-F14)),IF(F14=0,SIGN(D14),(D14-F14)/F14)),5)</f>
        <v>0.82233</v>
      </c>
    </row>
    <row r="15" spans="1:10" ht="12.75">
      <c r="A15" s="1"/>
      <c r="B15" s="1"/>
      <c r="C15" s="1" t="s">
        <v>92</v>
      </c>
      <c r="D15" s="2">
        <v>70.23</v>
      </c>
      <c r="E15" s="17"/>
      <c r="F15" s="2">
        <v>0</v>
      </c>
      <c r="G15" s="17"/>
      <c r="H15" s="2">
        <f t="shared" si="2"/>
        <v>70.23</v>
      </c>
      <c r="I15" s="17"/>
      <c r="J15" s="18">
        <f t="shared" si="3"/>
        <v>1</v>
      </c>
    </row>
    <row r="16" spans="1:10" ht="12.75">
      <c r="A16" s="1"/>
      <c r="B16" s="1"/>
      <c r="C16" s="1" t="s">
        <v>75</v>
      </c>
      <c r="D16" s="2">
        <v>0</v>
      </c>
      <c r="E16" s="17"/>
      <c r="F16" s="2">
        <v>850</v>
      </c>
      <c r="G16" s="17"/>
      <c r="H16" s="2">
        <f t="shared" si="2"/>
        <v>-850</v>
      </c>
      <c r="I16" s="17"/>
      <c r="J16" s="18">
        <f t="shared" si="3"/>
        <v>-1</v>
      </c>
    </row>
    <row r="17" spans="1:10" ht="12.75">
      <c r="A17" s="1"/>
      <c r="B17" s="1"/>
      <c r="C17" s="1" t="s">
        <v>57</v>
      </c>
      <c r="D17" s="2">
        <v>1328.4</v>
      </c>
      <c r="E17" s="17"/>
      <c r="F17" s="2">
        <v>0</v>
      </c>
      <c r="G17" s="17"/>
      <c r="H17" s="2">
        <f t="shared" si="2"/>
        <v>1328.4</v>
      </c>
      <c r="I17" s="17"/>
      <c r="J17" s="18">
        <f t="shared" si="3"/>
        <v>1</v>
      </c>
    </row>
    <row r="18" spans="1:10" ht="12.75">
      <c r="A18" s="1"/>
      <c r="B18" s="1"/>
      <c r="C18" s="1" t="s">
        <v>31</v>
      </c>
      <c r="D18" s="2">
        <v>6771.42</v>
      </c>
      <c r="E18" s="17"/>
      <c r="F18" s="2">
        <v>76.65</v>
      </c>
      <c r="G18" s="17"/>
      <c r="H18" s="2">
        <f t="shared" si="2"/>
        <v>6694.77</v>
      </c>
      <c r="I18" s="17"/>
      <c r="J18" s="18">
        <f t="shared" si="3"/>
        <v>87.34207</v>
      </c>
    </row>
    <row r="19" spans="1:10" ht="12.75">
      <c r="A19" s="1"/>
      <c r="B19" s="1"/>
      <c r="C19" s="1" t="s">
        <v>58</v>
      </c>
      <c r="D19" s="2">
        <v>1222</v>
      </c>
      <c r="E19" s="17"/>
      <c r="F19" s="2">
        <v>1151</v>
      </c>
      <c r="G19" s="17"/>
      <c r="H19" s="2">
        <f t="shared" si="2"/>
        <v>71</v>
      </c>
      <c r="I19" s="17"/>
      <c r="J19" s="18">
        <f t="shared" si="3"/>
        <v>0.06169</v>
      </c>
    </row>
    <row r="20" spans="1:10" ht="12.75">
      <c r="A20" s="1"/>
      <c r="B20" s="1"/>
      <c r="C20" s="1" t="s">
        <v>36</v>
      </c>
      <c r="D20" s="2">
        <v>27741.24</v>
      </c>
      <c r="E20" s="17"/>
      <c r="F20" s="2">
        <v>29380.64</v>
      </c>
      <c r="G20" s="17"/>
      <c r="H20" s="2">
        <f t="shared" si="2"/>
        <v>-1639.4</v>
      </c>
      <c r="I20" s="17"/>
      <c r="J20" s="18">
        <f t="shared" si="3"/>
        <v>-0.0558</v>
      </c>
    </row>
    <row r="21" spans="1:10" ht="12.75">
      <c r="A21" s="1"/>
      <c r="B21" s="1"/>
      <c r="C21" s="1" t="s">
        <v>76</v>
      </c>
      <c r="D21" s="2">
        <v>0</v>
      </c>
      <c r="E21" s="17"/>
      <c r="F21" s="2">
        <v>83.36</v>
      </c>
      <c r="G21" s="17"/>
      <c r="H21" s="2">
        <f t="shared" si="2"/>
        <v>-83.36</v>
      </c>
      <c r="I21" s="17"/>
      <c r="J21" s="18">
        <f t="shared" si="3"/>
        <v>-1</v>
      </c>
    </row>
    <row r="22" spans="1:10" ht="12.75">
      <c r="A22" s="1"/>
      <c r="B22" s="1"/>
      <c r="C22" s="1" t="s">
        <v>37</v>
      </c>
      <c r="D22" s="2">
        <v>47.82</v>
      </c>
      <c r="E22" s="17"/>
      <c r="F22" s="2">
        <v>63.05</v>
      </c>
      <c r="G22" s="17"/>
      <c r="H22" s="2">
        <f t="shared" si="2"/>
        <v>-15.23</v>
      </c>
      <c r="I22" s="17"/>
      <c r="J22" s="18">
        <f t="shared" si="3"/>
        <v>-0.24155</v>
      </c>
    </row>
    <row r="23" spans="1:10" ht="12.75">
      <c r="A23" s="1"/>
      <c r="B23" s="1"/>
      <c r="C23" s="1" t="s">
        <v>38</v>
      </c>
      <c r="D23" s="2">
        <v>272.91</v>
      </c>
      <c r="E23" s="17"/>
      <c r="F23" s="2">
        <v>151.28</v>
      </c>
      <c r="G23" s="17"/>
      <c r="H23" s="2">
        <f t="shared" si="2"/>
        <v>121.63</v>
      </c>
      <c r="I23" s="17"/>
      <c r="J23" s="18">
        <f t="shared" si="3"/>
        <v>0.80401</v>
      </c>
    </row>
    <row r="24" spans="1:10" ht="12.75">
      <c r="A24" s="1"/>
      <c r="B24" s="1"/>
      <c r="C24" s="1" t="s">
        <v>39</v>
      </c>
      <c r="D24" s="2">
        <v>2791.04</v>
      </c>
      <c r="E24" s="17"/>
      <c r="F24" s="2">
        <v>2964.21</v>
      </c>
      <c r="G24" s="17"/>
      <c r="H24" s="2">
        <f t="shared" si="2"/>
        <v>-173.17</v>
      </c>
      <c r="I24" s="17"/>
      <c r="J24" s="18">
        <f t="shared" si="3"/>
        <v>-0.05842</v>
      </c>
    </row>
    <row r="25" spans="1:10" ht="12.75">
      <c r="A25" s="1"/>
      <c r="B25" s="1"/>
      <c r="C25" s="1" t="s">
        <v>59</v>
      </c>
      <c r="D25" s="2">
        <v>61.23</v>
      </c>
      <c r="E25" s="17"/>
      <c r="F25" s="2">
        <v>46.15</v>
      </c>
      <c r="G25" s="17"/>
      <c r="H25" s="2">
        <f t="shared" si="2"/>
        <v>15.08</v>
      </c>
      <c r="I25" s="17"/>
      <c r="J25" s="18">
        <f t="shared" si="3"/>
        <v>0.32676</v>
      </c>
    </row>
    <row r="26" spans="1:10" ht="12.75">
      <c r="A26" s="1"/>
      <c r="B26" s="1"/>
      <c r="C26" s="1" t="s">
        <v>93</v>
      </c>
      <c r="D26" s="2">
        <v>10</v>
      </c>
      <c r="E26" s="17"/>
      <c r="F26" s="2">
        <v>10</v>
      </c>
      <c r="G26" s="17"/>
      <c r="H26" s="2">
        <f t="shared" si="2"/>
        <v>0</v>
      </c>
      <c r="I26" s="17"/>
      <c r="J26" s="18">
        <f t="shared" si="3"/>
        <v>0</v>
      </c>
    </row>
    <row r="27" spans="1:10" ht="12.75">
      <c r="A27" s="1"/>
      <c r="B27" s="1"/>
      <c r="C27" s="1" t="s">
        <v>46</v>
      </c>
      <c r="D27" s="2">
        <v>368.38</v>
      </c>
      <c r="E27" s="17"/>
      <c r="F27" s="2">
        <v>425.04</v>
      </c>
      <c r="G27" s="17"/>
      <c r="H27" s="2">
        <f t="shared" si="2"/>
        <v>-56.66</v>
      </c>
      <c r="I27" s="17"/>
      <c r="J27" s="18">
        <f t="shared" si="3"/>
        <v>-0.13331</v>
      </c>
    </row>
    <row r="28" spans="1:10" ht="12.75">
      <c r="A28" s="1"/>
      <c r="B28" s="1"/>
      <c r="C28" s="1" t="s">
        <v>77</v>
      </c>
      <c r="D28" s="2">
        <v>0</v>
      </c>
      <c r="E28" s="17"/>
      <c r="F28" s="2">
        <v>0</v>
      </c>
      <c r="G28" s="17"/>
      <c r="H28" s="2">
        <f t="shared" si="2"/>
        <v>0</v>
      </c>
      <c r="I28" s="17"/>
      <c r="J28" s="18">
        <f t="shared" si="3"/>
        <v>0</v>
      </c>
    </row>
    <row r="29" spans="1:10" ht="12.75">
      <c r="A29" s="1"/>
      <c r="B29" s="1"/>
      <c r="C29" s="1" t="s">
        <v>49</v>
      </c>
      <c r="D29" s="2">
        <v>9415</v>
      </c>
      <c r="E29" s="17"/>
      <c r="F29" s="2">
        <v>7831</v>
      </c>
      <c r="G29" s="17"/>
      <c r="H29" s="2">
        <f t="shared" si="2"/>
        <v>1584</v>
      </c>
      <c r="I29" s="17"/>
      <c r="J29" s="18">
        <f t="shared" si="3"/>
        <v>0.20227</v>
      </c>
    </row>
    <row r="30" spans="1:10" ht="12.75">
      <c r="A30" s="1"/>
      <c r="B30" s="1"/>
      <c r="C30" s="1" t="s">
        <v>50</v>
      </c>
      <c r="D30" s="2">
        <v>35271.35</v>
      </c>
      <c r="E30" s="17"/>
      <c r="F30" s="2">
        <v>27004.86</v>
      </c>
      <c r="G30" s="17"/>
      <c r="H30" s="2">
        <f t="shared" si="2"/>
        <v>8266.49</v>
      </c>
      <c r="I30" s="17"/>
      <c r="J30" s="18">
        <f t="shared" si="3"/>
        <v>0.30611</v>
      </c>
    </row>
    <row r="31" spans="1:10" ht="12.75">
      <c r="A31" s="1"/>
      <c r="B31" s="1"/>
      <c r="C31" s="1" t="s">
        <v>94</v>
      </c>
      <c r="D31" s="2">
        <v>1.74</v>
      </c>
      <c r="E31" s="17"/>
      <c r="F31" s="2">
        <v>0</v>
      </c>
      <c r="G31" s="17"/>
      <c r="H31" s="2">
        <f t="shared" si="2"/>
        <v>1.74</v>
      </c>
      <c r="I31" s="17"/>
      <c r="J31" s="18">
        <f t="shared" si="3"/>
        <v>1</v>
      </c>
    </row>
    <row r="32" spans="1:10" ht="12.75">
      <c r="A32" s="1"/>
      <c r="B32" s="1"/>
      <c r="C32" s="1" t="s">
        <v>60</v>
      </c>
      <c r="D32" s="2">
        <v>1754.01</v>
      </c>
      <c r="E32" s="17"/>
      <c r="F32" s="2">
        <v>71.88</v>
      </c>
      <c r="G32" s="17"/>
      <c r="H32" s="2">
        <f t="shared" si="2"/>
        <v>1682.13</v>
      </c>
      <c r="I32" s="17"/>
      <c r="J32" s="18">
        <f t="shared" si="3"/>
        <v>23.40192</v>
      </c>
    </row>
    <row r="33" spans="1:10" ht="12.75">
      <c r="A33" s="1"/>
      <c r="B33" s="1"/>
      <c r="C33" s="1" t="s">
        <v>61</v>
      </c>
      <c r="D33" s="2">
        <v>204.03</v>
      </c>
      <c r="E33" s="17"/>
      <c r="F33" s="2">
        <v>3327.38</v>
      </c>
      <c r="G33" s="17"/>
      <c r="H33" s="2">
        <f t="shared" si="2"/>
        <v>-3123.35</v>
      </c>
      <c r="I33" s="17"/>
      <c r="J33" s="18">
        <f t="shared" si="3"/>
        <v>-0.93868</v>
      </c>
    </row>
    <row r="34" spans="1:10" ht="13.5" thickBot="1">
      <c r="A34" s="1"/>
      <c r="B34" s="1"/>
      <c r="C34" s="1" t="s">
        <v>95</v>
      </c>
      <c r="D34" s="3">
        <v>0</v>
      </c>
      <c r="E34" s="17"/>
      <c r="F34" s="3">
        <v>0</v>
      </c>
      <c r="G34" s="17"/>
      <c r="H34" s="3">
        <f t="shared" si="2"/>
        <v>0</v>
      </c>
      <c r="I34" s="17"/>
      <c r="J34" s="19">
        <f t="shared" si="3"/>
        <v>0</v>
      </c>
    </row>
    <row r="35" spans="1:10" ht="13.5" thickBot="1">
      <c r="A35" s="1"/>
      <c r="B35" s="1" t="s">
        <v>55</v>
      </c>
      <c r="C35" s="1"/>
      <c r="D35" s="4">
        <f>ROUND(SUM(D13:D34),5)</f>
        <v>89393.49</v>
      </c>
      <c r="E35" s="17"/>
      <c r="F35" s="4">
        <f>ROUND(SUM(F13:F34),5)</f>
        <v>74568.4</v>
      </c>
      <c r="G35" s="17"/>
      <c r="H35" s="4">
        <f t="shared" si="2"/>
        <v>14825.09</v>
      </c>
      <c r="I35" s="17"/>
      <c r="J35" s="20">
        <f t="shared" si="3"/>
        <v>0.19881</v>
      </c>
    </row>
    <row r="36" spans="1:10" s="6" customFormat="1" ht="25.5" customHeight="1" thickBot="1">
      <c r="A36" s="1" t="s">
        <v>56</v>
      </c>
      <c r="B36" s="1"/>
      <c r="C36" s="1"/>
      <c r="D36" s="5">
        <f>ROUND(D12-D35,5)</f>
        <v>6741.01</v>
      </c>
      <c r="E36" s="1"/>
      <c r="F36" s="5">
        <f>ROUND(F12-F35,5)</f>
        <v>4884.04</v>
      </c>
      <c r="G36" s="1"/>
      <c r="H36" s="5">
        <f t="shared" si="2"/>
        <v>1856.97</v>
      </c>
      <c r="I36" s="1"/>
      <c r="J36" s="21">
        <f t="shared" si="3"/>
        <v>0.38021</v>
      </c>
    </row>
    <row r="37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8:21 PM
&amp;"Arial,Bold"&amp;8 01/18/16
&amp;"Arial,Bold"&amp;8 Cash Basis&amp;C&amp;"Arial,Bold"&amp;12 RCZCfromQuicken
&amp;"Arial,Bold"&amp;14 Profit &amp;&amp; Loss Prev Year Comparison
&amp;"Arial,Bold"&amp;10 January through December 2015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26" sqref="H26"/>
    </sheetView>
  </sheetViews>
  <sheetFormatPr defaultColWidth="9.140625" defaultRowHeight="12.75"/>
  <cols>
    <col min="1" max="2" width="3.00390625" style="10" customWidth="1"/>
    <col min="3" max="3" width="28.57421875" style="10" customWidth="1"/>
    <col min="4" max="4" width="10.00390625" style="11" bestFit="1" customWidth="1"/>
  </cols>
  <sheetData>
    <row r="1" spans="1:4" s="9" customFormat="1" ht="13.5" thickBot="1">
      <c r="A1" s="7"/>
      <c r="B1" s="7"/>
      <c r="C1" s="7"/>
      <c r="D1" s="8" t="s">
        <v>0</v>
      </c>
    </row>
    <row r="2" spans="1:4" ht="13.5" thickTop="1">
      <c r="A2" s="1"/>
      <c r="B2" s="1" t="s">
        <v>1</v>
      </c>
      <c r="C2" s="1"/>
      <c r="D2" s="2"/>
    </row>
    <row r="3" spans="1:4" ht="12.75">
      <c r="A3" s="1"/>
      <c r="B3" s="1"/>
      <c r="C3" s="1" t="s">
        <v>2</v>
      </c>
      <c r="D3" s="2">
        <v>63.27</v>
      </c>
    </row>
    <row r="4" spans="1:4" ht="12.75">
      <c r="A4" s="1"/>
      <c r="B4" s="1"/>
      <c r="C4" s="1" t="s">
        <v>5</v>
      </c>
      <c r="D4" s="2">
        <v>85</v>
      </c>
    </row>
    <row r="5" spans="1:4" ht="12.75">
      <c r="A5" s="1"/>
      <c r="B5" s="1"/>
      <c r="C5" s="1" t="s">
        <v>8</v>
      </c>
      <c r="D5" s="2">
        <v>6260.98</v>
      </c>
    </row>
    <row r="6" spans="1:4" ht="12.75">
      <c r="A6" s="1"/>
      <c r="B6" s="1"/>
      <c r="C6" s="1" t="s">
        <v>9</v>
      </c>
      <c r="D6" s="2">
        <v>4142.71</v>
      </c>
    </row>
    <row r="7" spans="1:4" ht="12.75">
      <c r="A7" s="1"/>
      <c r="B7" s="1"/>
      <c r="C7" s="1" t="s">
        <v>15</v>
      </c>
      <c r="D7" s="2">
        <v>4790</v>
      </c>
    </row>
    <row r="8" spans="1:4" ht="13.5" thickBot="1">
      <c r="A8" s="1"/>
      <c r="B8" s="1"/>
      <c r="C8" s="1" t="s">
        <v>16</v>
      </c>
      <c r="D8" s="3">
        <v>4485</v>
      </c>
    </row>
    <row r="9" spans="1:4" ht="12.75">
      <c r="A9" s="1"/>
      <c r="B9" s="1" t="s">
        <v>22</v>
      </c>
      <c r="C9" s="1"/>
      <c r="D9" s="2">
        <f>ROUND(SUM(D2:D8),5)</f>
        <v>19826.96</v>
      </c>
    </row>
    <row r="10" spans="1:4" ht="25.5" customHeight="1">
      <c r="A10" s="1"/>
      <c r="B10" s="1" t="s">
        <v>23</v>
      </c>
      <c r="C10" s="1"/>
      <c r="D10" s="2"/>
    </row>
    <row r="11" spans="1:4" ht="12.75">
      <c r="A11" s="1"/>
      <c r="B11" s="1"/>
      <c r="C11" s="1" t="s">
        <v>24</v>
      </c>
      <c r="D11" s="2">
        <v>405.23</v>
      </c>
    </row>
    <row r="12" spans="1:4" ht="12.75">
      <c r="A12" s="1"/>
      <c r="B12" s="1"/>
      <c r="C12" s="1" t="s">
        <v>31</v>
      </c>
      <c r="D12" s="2">
        <v>6136.62</v>
      </c>
    </row>
    <row r="13" spans="1:4" ht="12.75">
      <c r="A13" s="1"/>
      <c r="B13" s="1"/>
      <c r="C13" s="1" t="s">
        <v>36</v>
      </c>
      <c r="D13" s="2">
        <v>9430.2</v>
      </c>
    </row>
    <row r="14" spans="1:4" ht="12.75">
      <c r="A14" s="1"/>
      <c r="B14" s="1"/>
      <c r="C14" s="1" t="s">
        <v>37</v>
      </c>
      <c r="D14" s="2">
        <v>47.82</v>
      </c>
    </row>
    <row r="15" spans="1:4" ht="12.75">
      <c r="A15" s="1"/>
      <c r="B15" s="1"/>
      <c r="C15" s="1" t="s">
        <v>38</v>
      </c>
      <c r="D15" s="2">
        <v>272.91</v>
      </c>
    </row>
    <row r="16" spans="1:4" ht="12.75">
      <c r="A16" s="1"/>
      <c r="B16" s="1"/>
      <c r="C16" s="1" t="s">
        <v>39</v>
      </c>
      <c r="D16" s="2">
        <v>705.32</v>
      </c>
    </row>
    <row r="17" spans="1:4" ht="12.75">
      <c r="A17" s="1"/>
      <c r="B17" s="1"/>
      <c r="C17" s="1" t="s">
        <v>59</v>
      </c>
      <c r="D17" s="2">
        <v>34.5</v>
      </c>
    </row>
    <row r="18" spans="1:4" ht="12.75">
      <c r="A18" s="1"/>
      <c r="B18" s="1"/>
      <c r="C18" s="1" t="s">
        <v>46</v>
      </c>
      <c r="D18" s="2">
        <v>206.28</v>
      </c>
    </row>
    <row r="19" spans="1:4" ht="12.75">
      <c r="A19" s="1"/>
      <c r="B19" s="1"/>
      <c r="C19" s="1" t="s">
        <v>49</v>
      </c>
      <c r="D19" s="2">
        <v>2250</v>
      </c>
    </row>
    <row r="20" spans="1:4" ht="13.5" thickBot="1">
      <c r="A20" s="1"/>
      <c r="B20" s="1"/>
      <c r="C20" s="1" t="s">
        <v>50</v>
      </c>
      <c r="D20" s="3">
        <v>1137.86</v>
      </c>
    </row>
    <row r="21" spans="1:4" ht="13.5" thickBot="1">
      <c r="A21" s="1"/>
      <c r="B21" s="1" t="s">
        <v>55</v>
      </c>
      <c r="C21" s="1"/>
      <c r="D21" s="4">
        <f>ROUND(SUM(D10:D20),5)</f>
        <v>20626.74</v>
      </c>
    </row>
    <row r="22" spans="1:4" s="6" customFormat="1" ht="25.5" customHeight="1" thickBot="1">
      <c r="A22" s="1" t="s">
        <v>56</v>
      </c>
      <c r="B22" s="1"/>
      <c r="C22" s="1"/>
      <c r="D22" s="5">
        <f>ROUND(D9-D21,5)</f>
        <v>-799.78</v>
      </c>
    </row>
    <row r="23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8:30 PM
&amp;"Arial,Bold"&amp;8 01/18/16
&amp;"Arial,Bold"&amp;8 Cash Basis&amp;C&amp;"Arial,Bold"&amp;12 RCZCfromQuicken
&amp;"Arial,Bold"&amp;14 Profit &amp;&amp; Loss
&amp;"Arial,Bold"&amp;10 October through December 2015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pane xSplit="4" ySplit="1" topLeftCell="E3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5" sqref="H25"/>
    </sheetView>
  </sheetViews>
  <sheetFormatPr defaultColWidth="9.140625" defaultRowHeight="12.75"/>
  <cols>
    <col min="1" max="3" width="3.00390625" style="10" customWidth="1"/>
    <col min="4" max="4" width="30.7109375" style="10" customWidth="1"/>
    <col min="5" max="5" width="10.00390625" style="11" bestFit="1" customWidth="1"/>
  </cols>
  <sheetData>
    <row r="1" spans="1:5" s="9" customFormat="1" ht="13.5" thickBot="1">
      <c r="A1" s="7"/>
      <c r="B1" s="7"/>
      <c r="C1" s="7"/>
      <c r="D1" s="7"/>
      <c r="E1" s="8" t="s">
        <v>0</v>
      </c>
    </row>
    <row r="2" spans="1:5" ht="13.5" thickTop="1">
      <c r="A2" s="1"/>
      <c r="B2" s="1" t="s">
        <v>1</v>
      </c>
      <c r="C2" s="1"/>
      <c r="D2" s="1"/>
      <c r="E2" s="2"/>
    </row>
    <row r="3" spans="1:5" ht="12.75">
      <c r="A3" s="1"/>
      <c r="B3" s="1"/>
      <c r="C3" s="1" t="s">
        <v>2</v>
      </c>
      <c r="D3" s="1"/>
      <c r="E3" s="2"/>
    </row>
    <row r="4" spans="1:5" ht="13.5" thickBot="1">
      <c r="A4" s="1"/>
      <c r="B4" s="1"/>
      <c r="C4" s="1"/>
      <c r="D4" s="1" t="s">
        <v>3</v>
      </c>
      <c r="E4" s="3">
        <v>63.27</v>
      </c>
    </row>
    <row r="5" spans="1:5" ht="12.75">
      <c r="A5" s="1"/>
      <c r="B5" s="1"/>
      <c r="C5" s="1" t="s">
        <v>4</v>
      </c>
      <c r="D5" s="1"/>
      <c r="E5" s="2">
        <f>ROUND(SUM(E3:E4),5)</f>
        <v>63.27</v>
      </c>
    </row>
    <row r="6" spans="1:5" ht="25.5" customHeight="1">
      <c r="A6" s="1"/>
      <c r="B6" s="1"/>
      <c r="C6" s="1" t="s">
        <v>5</v>
      </c>
      <c r="D6" s="1"/>
      <c r="E6" s="2"/>
    </row>
    <row r="7" spans="1:5" ht="13.5" thickBot="1">
      <c r="A7" s="1"/>
      <c r="B7" s="1"/>
      <c r="C7" s="1"/>
      <c r="D7" s="1" t="s">
        <v>6</v>
      </c>
      <c r="E7" s="3">
        <v>85</v>
      </c>
    </row>
    <row r="8" spans="1:5" ht="12.75">
      <c r="A8" s="1"/>
      <c r="B8" s="1"/>
      <c r="C8" s="1" t="s">
        <v>7</v>
      </c>
      <c r="D8" s="1"/>
      <c r="E8" s="2">
        <f>ROUND(SUM(E6:E7),5)</f>
        <v>85</v>
      </c>
    </row>
    <row r="9" spans="1:5" ht="25.5" customHeight="1">
      <c r="A9" s="1"/>
      <c r="B9" s="1"/>
      <c r="C9" s="1" t="s">
        <v>8</v>
      </c>
      <c r="D9" s="1"/>
      <c r="E9" s="2">
        <v>6260.98</v>
      </c>
    </row>
    <row r="10" spans="1:5" ht="12.75">
      <c r="A10" s="1"/>
      <c r="B10" s="1"/>
      <c r="C10" s="1" t="s">
        <v>9</v>
      </c>
      <c r="D10" s="1"/>
      <c r="E10" s="2"/>
    </row>
    <row r="11" spans="1:5" ht="12.75">
      <c r="A11" s="1"/>
      <c r="B11" s="1"/>
      <c r="C11" s="1"/>
      <c r="D11" s="1" t="s">
        <v>10</v>
      </c>
      <c r="E11" s="2">
        <v>15</v>
      </c>
    </row>
    <row r="12" spans="1:5" ht="12.75">
      <c r="A12" s="1"/>
      <c r="B12" s="1"/>
      <c r="C12" s="1"/>
      <c r="D12" s="1" t="s">
        <v>11</v>
      </c>
      <c r="E12" s="2">
        <v>5</v>
      </c>
    </row>
    <row r="13" spans="1:5" ht="12.75">
      <c r="A13" s="1"/>
      <c r="B13" s="1"/>
      <c r="C13" s="1"/>
      <c r="D13" s="1" t="s">
        <v>12</v>
      </c>
      <c r="E13" s="2">
        <v>2375</v>
      </c>
    </row>
    <row r="14" spans="1:5" ht="13.5" thickBot="1">
      <c r="A14" s="1"/>
      <c r="B14" s="1"/>
      <c r="C14" s="1"/>
      <c r="D14" s="1" t="s">
        <v>13</v>
      </c>
      <c r="E14" s="3">
        <v>1747.71</v>
      </c>
    </row>
    <row r="15" spans="1:5" ht="12.75">
      <c r="A15" s="1"/>
      <c r="B15" s="1"/>
      <c r="C15" s="1" t="s">
        <v>14</v>
      </c>
      <c r="D15" s="1"/>
      <c r="E15" s="2">
        <f>ROUND(SUM(E10:E14),5)</f>
        <v>4142.71</v>
      </c>
    </row>
    <row r="16" spans="1:5" ht="25.5" customHeight="1">
      <c r="A16" s="1"/>
      <c r="B16" s="1"/>
      <c r="C16" s="1" t="s">
        <v>15</v>
      </c>
      <c r="D16" s="1"/>
      <c r="E16" s="2">
        <v>4790</v>
      </c>
    </row>
    <row r="17" spans="1:5" ht="12.75">
      <c r="A17" s="1"/>
      <c r="B17" s="1"/>
      <c r="C17" s="1" t="s">
        <v>16</v>
      </c>
      <c r="D17" s="1"/>
      <c r="E17" s="2"/>
    </row>
    <row r="18" spans="1:5" ht="12.75">
      <c r="A18" s="1"/>
      <c r="B18" s="1"/>
      <c r="C18" s="1"/>
      <c r="D18" s="1" t="s">
        <v>17</v>
      </c>
      <c r="E18" s="2">
        <v>20</v>
      </c>
    </row>
    <row r="19" spans="1:5" ht="12.75">
      <c r="A19" s="1"/>
      <c r="B19" s="1"/>
      <c r="C19" s="1"/>
      <c r="D19" s="1" t="s">
        <v>18</v>
      </c>
      <c r="E19" s="2">
        <v>4365</v>
      </c>
    </row>
    <row r="20" spans="1:5" ht="12.75">
      <c r="A20" s="1"/>
      <c r="B20" s="1"/>
      <c r="C20" s="1"/>
      <c r="D20" s="1" t="s">
        <v>19</v>
      </c>
      <c r="E20" s="2">
        <v>20</v>
      </c>
    </row>
    <row r="21" spans="1:5" ht="13.5" thickBot="1">
      <c r="A21" s="1"/>
      <c r="B21" s="1"/>
      <c r="C21" s="1"/>
      <c r="D21" s="1" t="s">
        <v>20</v>
      </c>
      <c r="E21" s="3">
        <v>80</v>
      </c>
    </row>
    <row r="22" spans="1:5" ht="13.5" thickBot="1">
      <c r="A22" s="1"/>
      <c r="B22" s="1"/>
      <c r="C22" s="1" t="s">
        <v>21</v>
      </c>
      <c r="D22" s="1"/>
      <c r="E22" s="4">
        <f>ROUND(SUM(E17:E21),5)</f>
        <v>4485</v>
      </c>
    </row>
    <row r="23" spans="1:5" ht="25.5" customHeight="1">
      <c r="A23" s="1"/>
      <c r="B23" s="1" t="s">
        <v>22</v>
      </c>
      <c r="C23" s="1"/>
      <c r="D23" s="1"/>
      <c r="E23" s="2">
        <f>ROUND(E2+E5+SUM(E8:E9)+SUM(E15:E16)+E22,5)</f>
        <v>19826.96</v>
      </c>
    </row>
    <row r="24" spans="1:5" ht="25.5" customHeight="1">
      <c r="A24" s="1"/>
      <c r="B24" s="1" t="s">
        <v>23</v>
      </c>
      <c r="C24" s="1"/>
      <c r="D24" s="1"/>
      <c r="E24" s="2"/>
    </row>
    <row r="25" spans="1:5" ht="12.75">
      <c r="A25" s="1"/>
      <c r="B25" s="1"/>
      <c r="C25" s="1" t="s">
        <v>24</v>
      </c>
      <c r="D25" s="1"/>
      <c r="E25" s="2"/>
    </row>
    <row r="26" spans="1:5" ht="12.75">
      <c r="A26" s="1"/>
      <c r="B26" s="1"/>
      <c r="C26" s="1"/>
      <c r="D26" s="1" t="s">
        <v>25</v>
      </c>
      <c r="E26" s="2">
        <v>130.37</v>
      </c>
    </row>
    <row r="27" spans="1:5" ht="12.75">
      <c r="A27" s="1"/>
      <c r="B27" s="1"/>
      <c r="C27" s="1"/>
      <c r="D27" s="1" t="s">
        <v>26</v>
      </c>
      <c r="E27" s="2">
        <v>8.35</v>
      </c>
    </row>
    <row r="28" spans="1:5" ht="12.75">
      <c r="A28" s="1"/>
      <c r="B28" s="1"/>
      <c r="C28" s="1"/>
      <c r="D28" s="1" t="s">
        <v>27</v>
      </c>
      <c r="E28" s="2">
        <v>211.24</v>
      </c>
    </row>
    <row r="29" spans="1:5" ht="12.75">
      <c r="A29" s="1"/>
      <c r="B29" s="1"/>
      <c r="C29" s="1"/>
      <c r="D29" s="1" t="s">
        <v>28</v>
      </c>
      <c r="E29" s="2">
        <v>39.59</v>
      </c>
    </row>
    <row r="30" spans="1:5" ht="13.5" thickBot="1">
      <c r="A30" s="1"/>
      <c r="B30" s="1"/>
      <c r="C30" s="1"/>
      <c r="D30" s="1" t="s">
        <v>29</v>
      </c>
      <c r="E30" s="3">
        <v>15.68</v>
      </c>
    </row>
    <row r="31" spans="1:5" ht="12.75">
      <c r="A31" s="1"/>
      <c r="B31" s="1"/>
      <c r="C31" s="1" t="s">
        <v>30</v>
      </c>
      <c r="D31" s="1"/>
      <c r="E31" s="2">
        <f>ROUND(SUM(E25:E30),5)</f>
        <v>405.23</v>
      </c>
    </row>
    <row r="32" spans="1:5" ht="25.5" customHeight="1">
      <c r="A32" s="1"/>
      <c r="B32" s="1"/>
      <c r="C32" s="1" t="s">
        <v>31</v>
      </c>
      <c r="D32" s="1"/>
      <c r="E32" s="2"/>
    </row>
    <row r="33" spans="1:5" ht="12.75">
      <c r="A33" s="1"/>
      <c r="B33" s="1"/>
      <c r="C33" s="1"/>
      <c r="D33" s="1" t="s">
        <v>32</v>
      </c>
      <c r="E33" s="2">
        <v>111.23</v>
      </c>
    </row>
    <row r="34" spans="1:5" ht="12.75">
      <c r="A34" s="1"/>
      <c r="B34" s="1"/>
      <c r="C34" s="1"/>
      <c r="D34" s="1" t="s">
        <v>33</v>
      </c>
      <c r="E34" s="2">
        <v>194.8</v>
      </c>
    </row>
    <row r="35" spans="1:5" ht="13.5" thickBot="1">
      <c r="A35" s="1"/>
      <c r="B35" s="1"/>
      <c r="C35" s="1"/>
      <c r="D35" s="1" t="s">
        <v>34</v>
      </c>
      <c r="E35" s="3">
        <v>5830.59</v>
      </c>
    </row>
    <row r="36" spans="1:5" ht="12.75">
      <c r="A36" s="1"/>
      <c r="B36" s="1"/>
      <c r="C36" s="1" t="s">
        <v>35</v>
      </c>
      <c r="D36" s="1"/>
      <c r="E36" s="2">
        <f>ROUND(SUM(E32:E35),5)</f>
        <v>6136.62</v>
      </c>
    </row>
    <row r="37" spans="1:5" ht="25.5" customHeight="1">
      <c r="A37" s="1"/>
      <c r="B37" s="1"/>
      <c r="C37" s="1" t="s">
        <v>36</v>
      </c>
      <c r="D37" s="1"/>
      <c r="E37" s="2">
        <v>9430.2</v>
      </c>
    </row>
    <row r="38" spans="1:5" ht="12.75">
      <c r="A38" s="1"/>
      <c r="B38" s="1"/>
      <c r="C38" s="1" t="s">
        <v>37</v>
      </c>
      <c r="D38" s="1"/>
      <c r="E38" s="2">
        <v>47.82</v>
      </c>
    </row>
    <row r="39" spans="1:5" ht="12.75">
      <c r="A39" s="1"/>
      <c r="B39" s="1"/>
      <c r="C39" s="1" t="s">
        <v>38</v>
      </c>
      <c r="D39" s="1"/>
      <c r="E39" s="2">
        <v>272.91</v>
      </c>
    </row>
    <row r="40" spans="1:5" ht="12.75">
      <c r="A40" s="1"/>
      <c r="B40" s="1"/>
      <c r="C40" s="1" t="s">
        <v>39</v>
      </c>
      <c r="D40" s="1"/>
      <c r="E40" s="2"/>
    </row>
    <row r="41" spans="1:5" ht="12.75">
      <c r="A41" s="1"/>
      <c r="B41" s="1"/>
      <c r="C41" s="1"/>
      <c r="D41" s="1" t="s">
        <v>40</v>
      </c>
      <c r="E41" s="2">
        <v>106.8</v>
      </c>
    </row>
    <row r="42" spans="1:5" ht="12.75">
      <c r="A42" s="1"/>
      <c r="B42" s="1"/>
      <c r="C42" s="1"/>
      <c r="D42" s="1" t="s">
        <v>41</v>
      </c>
      <c r="E42" s="2">
        <v>280.97</v>
      </c>
    </row>
    <row r="43" spans="1:5" ht="12.75">
      <c r="A43" s="1"/>
      <c r="B43" s="1"/>
      <c r="C43" s="1"/>
      <c r="D43" s="1" t="s">
        <v>42</v>
      </c>
      <c r="E43" s="2">
        <v>130.05</v>
      </c>
    </row>
    <row r="44" spans="1:5" ht="12.75">
      <c r="A44" s="1"/>
      <c r="B44" s="1"/>
      <c r="C44" s="1"/>
      <c r="D44" s="1" t="s">
        <v>43</v>
      </c>
      <c r="E44" s="2">
        <v>75</v>
      </c>
    </row>
    <row r="45" spans="1:5" ht="13.5" thickBot="1">
      <c r="A45" s="1"/>
      <c r="B45" s="1"/>
      <c r="C45" s="1"/>
      <c r="D45" s="1" t="s">
        <v>44</v>
      </c>
      <c r="E45" s="3">
        <v>112.5</v>
      </c>
    </row>
    <row r="46" spans="1:5" ht="12.75">
      <c r="A46" s="1"/>
      <c r="B46" s="1"/>
      <c r="C46" s="1" t="s">
        <v>45</v>
      </c>
      <c r="D46" s="1"/>
      <c r="E46" s="2">
        <f>ROUND(SUM(E40:E45),5)</f>
        <v>705.32</v>
      </c>
    </row>
    <row r="47" spans="1:5" ht="25.5" customHeight="1">
      <c r="A47" s="1"/>
      <c r="B47" s="1"/>
      <c r="C47" s="1" t="s">
        <v>59</v>
      </c>
      <c r="D47" s="1"/>
      <c r="E47" s="2"/>
    </row>
    <row r="48" spans="1:5" ht="13.5" thickBot="1">
      <c r="A48" s="1"/>
      <c r="B48" s="1"/>
      <c r="C48" s="1"/>
      <c r="D48" s="1" t="s">
        <v>26</v>
      </c>
      <c r="E48" s="3">
        <v>34.5</v>
      </c>
    </row>
    <row r="49" spans="1:5" ht="12.75">
      <c r="A49" s="1"/>
      <c r="B49" s="1"/>
      <c r="C49" s="1" t="s">
        <v>124</v>
      </c>
      <c r="D49" s="1"/>
      <c r="E49" s="2">
        <f>ROUND(SUM(E47:E48),5)</f>
        <v>34.5</v>
      </c>
    </row>
    <row r="50" spans="1:5" ht="25.5" customHeight="1">
      <c r="A50" s="1"/>
      <c r="B50" s="1"/>
      <c r="C50" s="1" t="s">
        <v>46</v>
      </c>
      <c r="D50" s="1"/>
      <c r="E50" s="2"/>
    </row>
    <row r="51" spans="1:5" ht="12.75">
      <c r="A51" s="1"/>
      <c r="B51" s="1"/>
      <c r="C51" s="1"/>
      <c r="D51" s="1" t="s">
        <v>26</v>
      </c>
      <c r="E51" s="2">
        <v>22.4</v>
      </c>
    </row>
    <row r="52" spans="1:5" ht="13.5" thickBot="1">
      <c r="A52" s="1"/>
      <c r="B52" s="1"/>
      <c r="C52" s="1"/>
      <c r="D52" s="1" t="s">
        <v>47</v>
      </c>
      <c r="E52" s="3">
        <v>183.88</v>
      </c>
    </row>
    <row r="53" spans="1:5" ht="12.75">
      <c r="A53" s="1"/>
      <c r="B53" s="1"/>
      <c r="C53" s="1" t="s">
        <v>48</v>
      </c>
      <c r="D53" s="1"/>
      <c r="E53" s="2">
        <f>ROUND(SUM(E50:E52),5)</f>
        <v>206.28</v>
      </c>
    </row>
    <row r="54" spans="1:5" ht="25.5" customHeight="1">
      <c r="A54" s="1"/>
      <c r="B54" s="1"/>
      <c r="C54" s="1" t="s">
        <v>49</v>
      </c>
      <c r="D54" s="1"/>
      <c r="E54" s="2">
        <v>2250</v>
      </c>
    </row>
    <row r="55" spans="1:5" ht="12.75">
      <c r="A55" s="1"/>
      <c r="B55" s="1"/>
      <c r="C55" s="1" t="s">
        <v>50</v>
      </c>
      <c r="D55" s="1"/>
      <c r="E55" s="2"/>
    </row>
    <row r="56" spans="1:5" ht="12.75">
      <c r="A56" s="1"/>
      <c r="B56" s="1"/>
      <c r="C56" s="1"/>
      <c r="D56" s="1" t="s">
        <v>51</v>
      </c>
      <c r="E56" s="2">
        <v>427.54</v>
      </c>
    </row>
    <row r="57" spans="1:5" ht="12.75">
      <c r="A57" s="1"/>
      <c r="B57" s="1"/>
      <c r="C57" s="1"/>
      <c r="D57" s="1" t="s">
        <v>52</v>
      </c>
      <c r="E57" s="2">
        <v>114.62</v>
      </c>
    </row>
    <row r="58" spans="1:5" ht="12.75">
      <c r="A58" s="1"/>
      <c r="B58" s="1"/>
      <c r="C58" s="1"/>
      <c r="D58" s="1" t="s">
        <v>26</v>
      </c>
      <c r="E58" s="2">
        <v>100.7</v>
      </c>
    </row>
    <row r="59" spans="1:5" ht="13.5" thickBot="1">
      <c r="A59" s="1"/>
      <c r="B59" s="1"/>
      <c r="C59" s="1"/>
      <c r="D59" s="1" t="s">
        <v>53</v>
      </c>
      <c r="E59" s="3">
        <v>495</v>
      </c>
    </row>
    <row r="60" spans="1:5" ht="13.5" thickBot="1">
      <c r="A60" s="1"/>
      <c r="B60" s="1"/>
      <c r="C60" s="1" t="s">
        <v>54</v>
      </c>
      <c r="D60" s="1"/>
      <c r="E60" s="4">
        <f>ROUND(SUM(E55:E59),5)</f>
        <v>1137.86</v>
      </c>
    </row>
    <row r="61" spans="1:5" ht="25.5" customHeight="1" thickBot="1">
      <c r="A61" s="1"/>
      <c r="B61" s="1" t="s">
        <v>55</v>
      </c>
      <c r="C61" s="1"/>
      <c r="D61" s="1"/>
      <c r="E61" s="4">
        <f>ROUND(E24+E31+SUM(E36:E39)+E46+E49+SUM(E53:E54)+E60,5)</f>
        <v>20626.74</v>
      </c>
    </row>
    <row r="62" spans="1:5" s="6" customFormat="1" ht="25.5" customHeight="1" thickBot="1">
      <c r="A62" s="1" t="s">
        <v>56</v>
      </c>
      <c r="B62" s="1"/>
      <c r="C62" s="1"/>
      <c r="D62" s="1"/>
      <c r="E62" s="5">
        <f>ROUND(E23-E61,5)</f>
        <v>-799.78</v>
      </c>
    </row>
    <row r="63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8:29 PM
&amp;"Arial,Bold"&amp;8 01/18/16
&amp;"Arial,Bold"&amp;8 Cash Basis&amp;C&amp;"Arial,Bold"&amp;12 RCZCfromQuicken
&amp;"Arial,Bold"&amp;14 Profit &amp;&amp; Loss
&amp;"Arial,Bold"&amp;10 October through December 2015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E29" sqref="E29"/>
    </sheetView>
  </sheetViews>
  <sheetFormatPr defaultColWidth="9.140625" defaultRowHeight="12.75"/>
  <cols>
    <col min="2" max="2" width="8.28125" style="0" bestFit="1" customWidth="1"/>
    <col min="3" max="3" width="31.28125" style="0" bestFit="1" customWidth="1"/>
    <col min="4" max="4" width="17.00390625" style="0" bestFit="1" customWidth="1"/>
    <col min="5" max="5" width="19.28125" style="0" bestFit="1" customWidth="1"/>
    <col min="6" max="6" width="16.421875" style="0" bestFit="1" customWidth="1"/>
    <col min="7" max="7" width="17.57421875" style="0" bestFit="1" customWidth="1"/>
    <col min="8" max="9" width="17.57421875" style="0" customWidth="1"/>
    <col min="10" max="10" width="12.28125" style="0" bestFit="1" customWidth="1"/>
  </cols>
  <sheetData>
    <row r="1" spans="4:10" ht="12.75">
      <c r="D1" s="14" t="s">
        <v>62</v>
      </c>
      <c r="E1" s="14" t="s">
        <v>63</v>
      </c>
      <c r="F1" s="14" t="s">
        <v>64</v>
      </c>
      <c r="G1" s="14" t="s">
        <v>65</v>
      </c>
      <c r="H1" s="14" t="s">
        <v>78</v>
      </c>
      <c r="I1" s="14" t="s">
        <v>81</v>
      </c>
      <c r="J1" s="14" t="s">
        <v>83</v>
      </c>
    </row>
    <row r="2" spans="4:10" ht="12.75">
      <c r="D2" s="14" t="s">
        <v>66</v>
      </c>
      <c r="E2" s="14" t="s">
        <v>67</v>
      </c>
      <c r="F2" s="14" t="s">
        <v>68</v>
      </c>
      <c r="G2" s="14" t="s">
        <v>68</v>
      </c>
      <c r="H2" s="14" t="s">
        <v>79</v>
      </c>
      <c r="I2" s="14" t="s">
        <v>79</v>
      </c>
      <c r="J2" s="14" t="s">
        <v>84</v>
      </c>
    </row>
    <row r="3" spans="4:10" ht="13.5" thickBot="1">
      <c r="D3" s="15" t="s">
        <v>69</v>
      </c>
      <c r="E3" s="15" t="s">
        <v>70</v>
      </c>
      <c r="F3" s="15" t="s">
        <v>71</v>
      </c>
      <c r="G3" s="15" t="s">
        <v>72</v>
      </c>
      <c r="H3" s="15" t="s">
        <v>80</v>
      </c>
      <c r="I3" s="15" t="s">
        <v>82</v>
      </c>
      <c r="J3" s="15" t="s">
        <v>85</v>
      </c>
    </row>
    <row r="4" ht="12.75">
      <c r="B4" t="s">
        <v>1</v>
      </c>
    </row>
    <row r="5" spans="3:10" ht="12.75">
      <c r="C5" t="s">
        <v>2</v>
      </c>
      <c r="D5" s="12">
        <v>210</v>
      </c>
      <c r="E5" s="12">
        <v>58.21</v>
      </c>
      <c r="F5" s="12">
        <v>66.19</v>
      </c>
      <c r="G5" s="12">
        <v>63.21</v>
      </c>
      <c r="H5" s="12">
        <f>'Oct - Dec 2015 Inc &amp; Exp'!D3</f>
        <v>63.27</v>
      </c>
      <c r="I5" s="12">
        <f>SUM(E5:H5)</f>
        <v>250.88000000000002</v>
      </c>
      <c r="J5" s="12">
        <f>I5-D5</f>
        <v>40.880000000000024</v>
      </c>
    </row>
    <row r="6" spans="3:10" ht="12.75">
      <c r="C6" t="s">
        <v>5</v>
      </c>
      <c r="D6" s="12">
        <v>1275</v>
      </c>
      <c r="E6" s="12">
        <v>488.25</v>
      </c>
      <c r="F6" s="12">
        <v>365</v>
      </c>
      <c r="G6" s="12">
        <v>105</v>
      </c>
      <c r="H6" s="12">
        <f>'Oct - Dec 2015 Inc &amp; Exp'!D4</f>
        <v>85</v>
      </c>
      <c r="I6" s="12">
        <f aca="true" t="shared" si="0" ref="I6:I30">SUM(E6:H6)</f>
        <v>1043.25</v>
      </c>
      <c r="J6" s="12">
        <f aca="true" t="shared" si="1" ref="J6:J32">I6-D6</f>
        <v>-231.75</v>
      </c>
    </row>
    <row r="7" spans="3:10" ht="12.75">
      <c r="C7" t="s">
        <v>8</v>
      </c>
      <c r="D7" s="12">
        <v>15850</v>
      </c>
      <c r="E7" s="12">
        <v>3703.67</v>
      </c>
      <c r="F7" s="12">
        <v>4386.8</v>
      </c>
      <c r="G7" s="12">
        <v>3658.98</v>
      </c>
      <c r="H7" s="12">
        <f>'Oct - Dec 2015 Inc &amp; Exp'!D5</f>
        <v>6260.98</v>
      </c>
      <c r="I7" s="12">
        <f t="shared" si="0"/>
        <v>18010.43</v>
      </c>
      <c r="J7" s="12">
        <f t="shared" si="1"/>
        <v>2160.4300000000003</v>
      </c>
    </row>
    <row r="8" spans="3:10" ht="12.75">
      <c r="C8" t="s">
        <v>73</v>
      </c>
      <c r="D8" s="12">
        <v>2175</v>
      </c>
      <c r="E8" s="12">
        <f>473+500</f>
        <v>973</v>
      </c>
      <c r="F8" s="12">
        <v>737.25</v>
      </c>
      <c r="G8" s="12">
        <v>2040.66</v>
      </c>
      <c r="H8" s="12">
        <f>'Oct - Dec 2015 Inc &amp; Exp Expand'!E14+'Oct - Dec 2015 Inc &amp; Exp Expand'!E11+'Oct - Dec 2015 Inc &amp; Exp Expand'!E12</f>
        <v>1767.71</v>
      </c>
      <c r="I8" s="12">
        <f t="shared" si="0"/>
        <v>5518.62</v>
      </c>
      <c r="J8" s="12">
        <f t="shared" si="1"/>
        <v>3343.62</v>
      </c>
    </row>
    <row r="9" spans="3:10" ht="12.75">
      <c r="C9" t="s">
        <v>74</v>
      </c>
      <c r="D9" s="12">
        <v>3900</v>
      </c>
      <c r="E9" s="12">
        <v>0</v>
      </c>
      <c r="F9" s="12">
        <v>0</v>
      </c>
      <c r="G9" s="12">
        <v>0</v>
      </c>
      <c r="H9" s="12">
        <f>'Oct - Dec 2015 Inc &amp; Exp Expand'!E13</f>
        <v>2375</v>
      </c>
      <c r="I9" s="12">
        <f t="shared" si="0"/>
        <v>2375</v>
      </c>
      <c r="J9" s="12">
        <f t="shared" si="1"/>
        <v>-1525</v>
      </c>
    </row>
    <row r="10" spans="3:10" ht="12.75">
      <c r="C10" t="s">
        <v>15</v>
      </c>
      <c r="D10" s="12">
        <v>18525</v>
      </c>
      <c r="E10" s="12">
        <f>7010-500</f>
        <v>6510</v>
      </c>
      <c r="F10" s="12">
        <f>3220</f>
        <v>3220</v>
      </c>
      <c r="G10" s="12">
        <v>3800</v>
      </c>
      <c r="H10" s="12">
        <f>'Oct - Dec 2015 Inc &amp; Exp'!D7</f>
        <v>4790</v>
      </c>
      <c r="I10" s="12">
        <f t="shared" si="0"/>
        <v>18320</v>
      </c>
      <c r="J10" s="12">
        <f t="shared" si="1"/>
        <v>-205</v>
      </c>
    </row>
    <row r="11" spans="3:10" ht="12.75">
      <c r="C11" t="s">
        <v>16</v>
      </c>
      <c r="D11" s="12">
        <v>37775</v>
      </c>
      <c r="E11" s="12">
        <v>4942</v>
      </c>
      <c r="F11" s="12">
        <v>37104.32</v>
      </c>
      <c r="G11" s="12">
        <v>4085</v>
      </c>
      <c r="H11" s="12">
        <f>'Oct - Dec 2015 Inc &amp; Exp'!D8</f>
        <v>4485</v>
      </c>
      <c r="I11" s="12">
        <f t="shared" si="0"/>
        <v>50616.32</v>
      </c>
      <c r="J11" s="12">
        <f t="shared" si="1"/>
        <v>12841.32</v>
      </c>
    </row>
    <row r="12" spans="3:10" ht="13.5" thickBot="1">
      <c r="C12" t="s">
        <v>22</v>
      </c>
      <c r="D12" s="13">
        <f aca="true" t="shared" si="2" ref="D12:I12">SUM(D5:D11)</f>
        <v>79710</v>
      </c>
      <c r="E12" s="13">
        <f t="shared" si="2"/>
        <v>16675.13</v>
      </c>
      <c r="F12" s="13">
        <f t="shared" si="2"/>
        <v>45879.56</v>
      </c>
      <c r="G12" s="13">
        <f t="shared" si="2"/>
        <v>13752.85</v>
      </c>
      <c r="H12" s="13">
        <f t="shared" si="2"/>
        <v>19826.96</v>
      </c>
      <c r="I12" s="13">
        <f t="shared" si="2"/>
        <v>96134.5</v>
      </c>
      <c r="J12" s="13">
        <f t="shared" si="1"/>
        <v>16424.5</v>
      </c>
    </row>
    <row r="13" spans="2:10" ht="13.5" thickTop="1">
      <c r="B13" t="s">
        <v>23</v>
      </c>
      <c r="I13" s="12"/>
      <c r="J13" s="12"/>
    </row>
    <row r="14" spans="3:10" ht="12.75">
      <c r="C14" t="s">
        <v>24</v>
      </c>
      <c r="D14" s="12">
        <v>1400</v>
      </c>
      <c r="E14" s="12">
        <v>769.96</v>
      </c>
      <c r="F14" s="12">
        <f>601.88+70.23+10</f>
        <v>682.11</v>
      </c>
      <c r="G14" s="12">
        <v>287.36</v>
      </c>
      <c r="H14" s="12">
        <f>'Oct - Dec 2015 Inc &amp; Exp'!D11</f>
        <v>405.23</v>
      </c>
      <c r="I14" s="12">
        <f t="shared" si="0"/>
        <v>2144.6600000000003</v>
      </c>
      <c r="J14" s="12">
        <f t="shared" si="1"/>
        <v>744.6600000000003</v>
      </c>
    </row>
    <row r="15" spans="3:10" ht="12.75">
      <c r="C15" t="s">
        <v>75</v>
      </c>
      <c r="D15" s="12">
        <v>1000</v>
      </c>
      <c r="E15" s="12">
        <v>0</v>
      </c>
      <c r="F15" s="12">
        <v>0</v>
      </c>
      <c r="G15" s="12">
        <v>0</v>
      </c>
      <c r="H15" s="12">
        <v>0</v>
      </c>
      <c r="I15" s="12">
        <f t="shared" si="0"/>
        <v>0</v>
      </c>
      <c r="J15" s="12">
        <f t="shared" si="1"/>
        <v>-1000</v>
      </c>
    </row>
    <row r="16" spans="3:10" ht="12.75">
      <c r="C16" t="s">
        <v>31</v>
      </c>
      <c r="D16" s="12">
        <v>600</v>
      </c>
      <c r="E16" s="12">
        <v>141.57</v>
      </c>
      <c r="F16" s="12">
        <v>384.54</v>
      </c>
      <c r="G16" s="12">
        <v>108.69</v>
      </c>
      <c r="H16" s="12">
        <f>'Oct - Dec 2015 Inc &amp; Exp'!D12</f>
        <v>6136.62</v>
      </c>
      <c r="I16" s="12">
        <f t="shared" si="0"/>
        <v>6771.42</v>
      </c>
      <c r="J16" s="12">
        <f t="shared" si="1"/>
        <v>6171.42</v>
      </c>
    </row>
    <row r="17" spans="3:10" ht="12.75">
      <c r="C17" t="s">
        <v>57</v>
      </c>
      <c r="D17" s="12">
        <v>1400</v>
      </c>
      <c r="E17" s="12">
        <v>1328.4</v>
      </c>
      <c r="F17" s="12">
        <v>0</v>
      </c>
      <c r="G17" s="12">
        <v>0</v>
      </c>
      <c r="H17" s="12">
        <v>0</v>
      </c>
      <c r="I17" s="12">
        <f t="shared" si="0"/>
        <v>1328.4</v>
      </c>
      <c r="J17" s="12">
        <f t="shared" si="1"/>
        <v>-71.59999999999991</v>
      </c>
    </row>
    <row r="18" spans="3:10" ht="12.75">
      <c r="C18" t="s">
        <v>58</v>
      </c>
      <c r="D18" s="12">
        <v>1185</v>
      </c>
      <c r="E18" s="12">
        <v>0</v>
      </c>
      <c r="F18" s="12">
        <v>1222</v>
      </c>
      <c r="G18" s="12">
        <v>0</v>
      </c>
      <c r="H18" s="12">
        <v>0</v>
      </c>
      <c r="I18" s="12">
        <f t="shared" si="0"/>
        <v>1222</v>
      </c>
      <c r="J18" s="12">
        <f t="shared" si="1"/>
        <v>37</v>
      </c>
    </row>
    <row r="19" spans="3:10" ht="12.75">
      <c r="C19" t="s">
        <v>36</v>
      </c>
      <c r="D19" s="12">
        <v>27300</v>
      </c>
      <c r="E19" s="12">
        <v>4577.76</v>
      </c>
      <c r="F19" s="12">
        <v>6866.64</v>
      </c>
      <c r="G19" s="12">
        <v>6866.64</v>
      </c>
      <c r="H19" s="12">
        <f>'Oct - Dec 2015 Inc &amp; Exp'!D13</f>
        <v>9430.2</v>
      </c>
      <c r="I19" s="12">
        <f t="shared" si="0"/>
        <v>27741.24</v>
      </c>
      <c r="J19" s="12">
        <f t="shared" si="1"/>
        <v>441.2400000000016</v>
      </c>
    </row>
    <row r="20" spans="3:10" ht="12.75">
      <c r="C20" t="s">
        <v>76</v>
      </c>
      <c r="D20" s="12">
        <v>100</v>
      </c>
      <c r="E20" s="12">
        <v>0</v>
      </c>
      <c r="F20" s="12">
        <v>0</v>
      </c>
      <c r="G20" s="12">
        <v>0</v>
      </c>
      <c r="H20" s="12">
        <v>0</v>
      </c>
      <c r="I20" s="12">
        <f t="shared" si="0"/>
        <v>0</v>
      </c>
      <c r="J20" s="12">
        <f t="shared" si="1"/>
        <v>-100</v>
      </c>
    </row>
    <row r="21" spans="3:10" ht="12.75">
      <c r="C21" t="s">
        <v>37</v>
      </c>
      <c r="D21" s="12">
        <v>200</v>
      </c>
      <c r="E21" s="12">
        <v>0</v>
      </c>
      <c r="F21" s="12">
        <v>0</v>
      </c>
      <c r="G21" s="12">
        <v>0</v>
      </c>
      <c r="H21" s="12">
        <f>'Oct - Dec 2015 Inc &amp; Exp'!D14</f>
        <v>47.82</v>
      </c>
      <c r="I21" s="12">
        <f t="shared" si="0"/>
        <v>47.82</v>
      </c>
      <c r="J21" s="12">
        <f t="shared" si="1"/>
        <v>-152.18</v>
      </c>
    </row>
    <row r="22" spans="3:10" ht="12.75">
      <c r="C22" t="s">
        <v>38</v>
      </c>
      <c r="D22" s="12">
        <v>200</v>
      </c>
      <c r="E22" s="12">
        <v>0</v>
      </c>
      <c r="F22" s="12">
        <v>0</v>
      </c>
      <c r="G22" s="12">
        <v>0</v>
      </c>
      <c r="H22" s="12">
        <f>'Oct - Dec 2015 Inc &amp; Exp'!D15</f>
        <v>272.91</v>
      </c>
      <c r="I22" s="12">
        <f t="shared" si="0"/>
        <v>272.91</v>
      </c>
      <c r="J22" s="12">
        <f t="shared" si="1"/>
        <v>72.91000000000003</v>
      </c>
    </row>
    <row r="23" spans="3:10" ht="12.75">
      <c r="C23" t="s">
        <v>39</v>
      </c>
      <c r="D23" s="12">
        <v>3070</v>
      </c>
      <c r="E23" s="12">
        <v>767.04</v>
      </c>
      <c r="F23" s="12">
        <v>823.73</v>
      </c>
      <c r="G23" s="12">
        <v>494.95</v>
      </c>
      <c r="H23" s="12">
        <f>'Oct - Dec 2015 Inc &amp; Exp'!D16</f>
        <v>705.32</v>
      </c>
      <c r="I23" s="12">
        <f t="shared" si="0"/>
        <v>2791.04</v>
      </c>
      <c r="J23" s="12">
        <f t="shared" si="1"/>
        <v>-278.96000000000004</v>
      </c>
    </row>
    <row r="24" spans="3:10" ht="12.75">
      <c r="C24" t="s">
        <v>59</v>
      </c>
      <c r="D24" s="12">
        <v>50</v>
      </c>
      <c r="E24" s="12">
        <v>0</v>
      </c>
      <c r="F24" s="12">
        <v>26.73</v>
      </c>
      <c r="G24" s="12">
        <v>0</v>
      </c>
      <c r="H24" s="12">
        <f>'Oct - Dec 2015 Inc &amp; Exp'!D17</f>
        <v>34.5</v>
      </c>
      <c r="I24" s="12">
        <f t="shared" si="0"/>
        <v>61.230000000000004</v>
      </c>
      <c r="J24" s="12">
        <f t="shared" si="1"/>
        <v>11.230000000000004</v>
      </c>
    </row>
    <row r="25" spans="3:10" ht="12.75">
      <c r="C25" t="s">
        <v>46</v>
      </c>
      <c r="D25" s="12">
        <v>450</v>
      </c>
      <c r="E25" s="12">
        <v>84.4</v>
      </c>
      <c r="F25" s="12">
        <v>33.16</v>
      </c>
      <c r="G25" s="12">
        <v>44.54</v>
      </c>
      <c r="H25" s="12">
        <f>'Oct - Dec 2015 Inc &amp; Exp'!D18</f>
        <v>206.28</v>
      </c>
      <c r="I25" s="12">
        <f t="shared" si="0"/>
        <v>368.38</v>
      </c>
      <c r="J25" s="12">
        <f t="shared" si="1"/>
        <v>-81.62</v>
      </c>
    </row>
    <row r="26" spans="3:10" ht="12.75">
      <c r="C26" t="s">
        <v>77</v>
      </c>
      <c r="D26" s="12">
        <v>150</v>
      </c>
      <c r="E26" s="12">
        <v>0</v>
      </c>
      <c r="F26" s="12">
        <v>0</v>
      </c>
      <c r="G26" s="12">
        <v>0</v>
      </c>
      <c r="H26" s="12">
        <v>0</v>
      </c>
      <c r="I26" s="12">
        <f t="shared" si="0"/>
        <v>0</v>
      </c>
      <c r="J26" s="12">
        <f t="shared" si="1"/>
        <v>-150</v>
      </c>
    </row>
    <row r="27" spans="3:10" ht="12.75">
      <c r="C27" t="s">
        <v>49</v>
      </c>
      <c r="D27" s="12">
        <v>9500</v>
      </c>
      <c r="E27" s="12">
        <v>2499</v>
      </c>
      <c r="F27" s="12">
        <v>2416</v>
      </c>
      <c r="G27" s="12">
        <v>2250</v>
      </c>
      <c r="H27" s="12">
        <f>'Oct - Dec 2015 Inc &amp; Exp'!D19</f>
        <v>2250</v>
      </c>
      <c r="I27" s="12">
        <f t="shared" si="0"/>
        <v>9415</v>
      </c>
      <c r="J27" s="12">
        <f t="shared" si="1"/>
        <v>-85</v>
      </c>
    </row>
    <row r="28" spans="3:10" ht="12.75">
      <c r="C28" t="s">
        <v>50</v>
      </c>
      <c r="D28" s="12">
        <v>27825</v>
      </c>
      <c r="E28" s="12">
        <v>1935.59</v>
      </c>
      <c r="F28" s="12">
        <v>31843.56</v>
      </c>
      <c r="G28" s="12">
        <v>354.34</v>
      </c>
      <c r="H28" s="12">
        <f>'Oct - Dec 2015 Inc &amp; Exp'!D20</f>
        <v>1137.86</v>
      </c>
      <c r="I28" s="12">
        <f t="shared" si="0"/>
        <v>35271.35</v>
      </c>
      <c r="J28" s="12">
        <f t="shared" si="1"/>
        <v>7446.3499999999985</v>
      </c>
    </row>
    <row r="29" spans="3:10" ht="12.75">
      <c r="C29" t="s">
        <v>60</v>
      </c>
      <c r="D29" s="12">
        <v>1200</v>
      </c>
      <c r="E29" s="12">
        <v>288.33</v>
      </c>
      <c r="F29" s="12">
        <v>374.88</v>
      </c>
      <c r="G29" s="12">
        <v>1090.8</v>
      </c>
      <c r="H29" s="12">
        <v>0</v>
      </c>
      <c r="I29" s="12">
        <f t="shared" si="0"/>
        <v>1754.01</v>
      </c>
      <c r="J29" s="12">
        <f t="shared" si="1"/>
        <v>554.01</v>
      </c>
    </row>
    <row r="30" spans="3:10" ht="12.75">
      <c r="C30" t="s">
        <v>61</v>
      </c>
      <c r="D30" s="12">
        <v>1200</v>
      </c>
      <c r="E30" s="12">
        <v>0</v>
      </c>
      <c r="F30" s="12">
        <v>28.23</v>
      </c>
      <c r="G30" s="12">
        <v>175.8</v>
      </c>
      <c r="H30" s="12">
        <v>0</v>
      </c>
      <c r="I30" s="12">
        <f t="shared" si="0"/>
        <v>204.03</v>
      </c>
      <c r="J30" s="12">
        <f t="shared" si="1"/>
        <v>-995.97</v>
      </c>
    </row>
    <row r="31" spans="3:10" ht="12.75">
      <c r="C31" t="s">
        <v>55</v>
      </c>
      <c r="D31" s="12">
        <f aca="true" t="shared" si="3" ref="D31:I31">SUM(D14:D30)</f>
        <v>76830</v>
      </c>
      <c r="E31" s="12">
        <f t="shared" si="3"/>
        <v>12392.050000000001</v>
      </c>
      <c r="F31" s="12">
        <f t="shared" si="3"/>
        <v>44701.58</v>
      </c>
      <c r="G31" s="12">
        <f t="shared" si="3"/>
        <v>11673.119999999999</v>
      </c>
      <c r="H31" s="12">
        <f t="shared" si="3"/>
        <v>20626.74</v>
      </c>
      <c r="I31" s="12">
        <f t="shared" si="3"/>
        <v>89393.49</v>
      </c>
      <c r="J31" s="12">
        <f t="shared" si="1"/>
        <v>12563.490000000005</v>
      </c>
    </row>
    <row r="32" spans="3:10" ht="13.5" thickBot="1">
      <c r="C32" t="s">
        <v>56</v>
      </c>
      <c r="D32" s="13">
        <f aca="true" t="shared" si="4" ref="D32:I32">D12-D31</f>
        <v>2880</v>
      </c>
      <c r="E32" s="13">
        <f t="shared" si="4"/>
        <v>4283.08</v>
      </c>
      <c r="F32" s="13">
        <f t="shared" si="4"/>
        <v>1177.979999999996</v>
      </c>
      <c r="G32" s="13">
        <f t="shared" si="4"/>
        <v>2079.7300000000014</v>
      </c>
      <c r="H32" s="13">
        <f t="shared" si="4"/>
        <v>-799.7800000000025</v>
      </c>
      <c r="I32" s="13">
        <f t="shared" si="4"/>
        <v>6741.009999999995</v>
      </c>
      <c r="J32" s="13">
        <f t="shared" si="1"/>
        <v>3861.0099999999948</v>
      </c>
    </row>
    <row r="33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Cedar 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Bookkeeper</dc:creator>
  <cp:keywords/>
  <dc:description/>
  <cp:lastModifiedBy>Bookkeeper</cp:lastModifiedBy>
  <dcterms:created xsi:type="dcterms:W3CDTF">2016-01-17T00:30:47Z</dcterms:created>
  <dcterms:modified xsi:type="dcterms:W3CDTF">2016-01-19T05:10:11Z</dcterms:modified>
  <cp:category/>
  <cp:version/>
  <cp:contentType/>
  <cp:contentStatus/>
</cp:coreProperties>
</file>